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48" documentId="8_{99D86D05-C86C-415C-B0B9-267ECC08383E}" xr6:coauthVersionLast="47" xr6:coauthVersionMax="47" xr10:uidLastSave="{71B59916-195A-4AF8-822A-52D5535EB5F1}"/>
  <workbookProtection lockStructure="1"/>
  <bookViews>
    <workbookView xWindow="-120" yWindow="-120" windowWidth="29040" windowHeight="15720" tabRatio="861" activeTab="1" xr2:uid="{00000000-000D-0000-FFFF-FFFF00000000}"/>
  </bookViews>
  <sheets>
    <sheet name="Instructions" sheetId="25" r:id="rId1"/>
    <sheet name="Detailed-Consistent Effort" sheetId="12" r:id="rId2"/>
    <sheet name="Detailed-Varying Effort" sheetId="2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3" i="24" l="1"/>
  <c r="AF42" i="24"/>
  <c r="AF50" i="24"/>
  <c r="AF49" i="24"/>
  <c r="AF48" i="24"/>
  <c r="AF47" i="24"/>
  <c r="AF46" i="24"/>
  <c r="AF45" i="24"/>
  <c r="AF44" i="24"/>
  <c r="Z50" i="24"/>
  <c r="Z49" i="24"/>
  <c r="Z48" i="24"/>
  <c r="Z47" i="24"/>
  <c r="Z46" i="24"/>
  <c r="Z45" i="24"/>
  <c r="Z44" i="24"/>
  <c r="Z43" i="24"/>
  <c r="Z42" i="24"/>
  <c r="T50" i="24"/>
  <c r="T49" i="24"/>
  <c r="T48" i="24"/>
  <c r="T47" i="24"/>
  <c r="T46" i="24"/>
  <c r="T45" i="24"/>
  <c r="T44" i="24"/>
  <c r="T43" i="24"/>
  <c r="T42" i="24"/>
  <c r="N50" i="24"/>
  <c r="N49" i="24"/>
  <c r="N48" i="24"/>
  <c r="N47" i="24"/>
  <c r="N46" i="24"/>
  <c r="N45" i="24"/>
  <c r="N44" i="24"/>
  <c r="N43" i="24"/>
  <c r="N42" i="24"/>
  <c r="AF35" i="24"/>
  <c r="AF39" i="24"/>
  <c r="AF38" i="24"/>
  <c r="AF37" i="24"/>
  <c r="AF36" i="24"/>
  <c r="Z39" i="24"/>
  <c r="Z38" i="24"/>
  <c r="Z37" i="24"/>
  <c r="Z36" i="24"/>
  <c r="Z35" i="24"/>
  <c r="T39" i="24"/>
  <c r="T38" i="24"/>
  <c r="T37" i="24"/>
  <c r="T36" i="24"/>
  <c r="T35" i="24"/>
  <c r="N39" i="24"/>
  <c r="N38" i="24"/>
  <c r="N37" i="24"/>
  <c r="N36" i="24"/>
  <c r="N35" i="24"/>
  <c r="B26" i="24" l="1"/>
  <c r="B25" i="24"/>
  <c r="B24" i="24"/>
  <c r="B21" i="24"/>
  <c r="E26" i="24"/>
  <c r="B26" i="12"/>
  <c r="E26" i="12" s="1"/>
  <c r="B25" i="12"/>
  <c r="B24" i="12"/>
  <c r="B21" i="12"/>
  <c r="F19" i="12"/>
  <c r="I16" i="12"/>
  <c r="E16" i="12"/>
  <c r="K16" i="24"/>
  <c r="K26" i="24"/>
  <c r="K25" i="24"/>
  <c r="K24" i="24"/>
  <c r="K23" i="24"/>
  <c r="K22" i="24"/>
  <c r="K21" i="24"/>
  <c r="K20" i="24"/>
  <c r="K19" i="24"/>
  <c r="K18" i="24"/>
  <c r="E16" i="24"/>
  <c r="E23" i="24"/>
  <c r="E22" i="24"/>
  <c r="E21" i="24"/>
  <c r="E20" i="24"/>
  <c r="E18" i="24"/>
  <c r="U26" i="12"/>
  <c r="U25" i="12"/>
  <c r="U24" i="12"/>
  <c r="U23" i="12"/>
  <c r="U22" i="12"/>
  <c r="U21" i="12"/>
  <c r="U20" i="12"/>
  <c r="U19" i="12"/>
  <c r="U18" i="12"/>
  <c r="U17" i="12"/>
  <c r="U16" i="12"/>
  <c r="Q26" i="12"/>
  <c r="Q25" i="12"/>
  <c r="Q24" i="12"/>
  <c r="Q23" i="12"/>
  <c r="Q22" i="12"/>
  <c r="Q21" i="12"/>
  <c r="Q20" i="12"/>
  <c r="Q19" i="12"/>
  <c r="Q18" i="12"/>
  <c r="Q17" i="12"/>
  <c r="Q16" i="12"/>
  <c r="M26" i="12"/>
  <c r="M25" i="12"/>
  <c r="M24" i="12"/>
  <c r="M23" i="12"/>
  <c r="M22" i="12"/>
  <c r="M21" i="12"/>
  <c r="M20" i="12"/>
  <c r="M19" i="12"/>
  <c r="M18" i="12"/>
  <c r="M17" i="12"/>
  <c r="M16" i="12"/>
  <c r="I26" i="12"/>
  <c r="I25" i="12"/>
  <c r="I24" i="12"/>
  <c r="I23" i="12"/>
  <c r="I22" i="12"/>
  <c r="I21" i="12"/>
  <c r="I20" i="12"/>
  <c r="I19" i="12"/>
  <c r="I18" i="12"/>
  <c r="I17" i="12"/>
  <c r="E25" i="12"/>
  <c r="E24" i="12"/>
  <c r="E23" i="12"/>
  <c r="E22" i="12"/>
  <c r="E21" i="12"/>
  <c r="E20" i="12"/>
  <c r="E19" i="12"/>
  <c r="E18" i="12"/>
  <c r="AF68" i="24" l="1"/>
  <c r="Z68" i="24"/>
  <c r="T68" i="24"/>
  <c r="N68" i="24"/>
  <c r="H68" i="24"/>
  <c r="AG67" i="24"/>
  <c r="AG66" i="24"/>
  <c r="H48" i="24"/>
  <c r="H46" i="24"/>
  <c r="X48" i="12"/>
  <c r="T48" i="12"/>
  <c r="P48" i="12"/>
  <c r="L48" i="12"/>
  <c r="H48" i="12"/>
  <c r="X46" i="12"/>
  <c r="T46" i="12"/>
  <c r="P46" i="12"/>
  <c r="L46" i="12"/>
  <c r="H46" i="12"/>
  <c r="X68" i="12"/>
  <c r="T68" i="12"/>
  <c r="P68" i="12"/>
  <c r="L68" i="12"/>
  <c r="H68" i="12"/>
  <c r="G68" i="12" s="1"/>
  <c r="K68" i="12" s="1"/>
  <c r="Y67" i="12"/>
  <c r="Y66" i="12"/>
  <c r="AG68" i="24" l="1"/>
  <c r="Y48" i="12"/>
  <c r="Y46" i="12"/>
  <c r="G68" i="24"/>
  <c r="M68" i="24" s="1"/>
  <c r="S68" i="24" s="1"/>
  <c r="Y68" i="24" s="1"/>
  <c r="AE68" i="24" s="1"/>
  <c r="Y68" i="12"/>
  <c r="O68" i="12"/>
  <c r="S68" i="12" s="1"/>
  <c r="W68" i="12" s="1"/>
  <c r="E25" i="24" l="1"/>
  <c r="E24" i="24"/>
  <c r="F25" i="12"/>
  <c r="J25" i="12" s="1"/>
  <c r="N25" i="12" s="1"/>
  <c r="F24" i="12"/>
  <c r="J24" i="12" s="1"/>
  <c r="N24" i="12" s="1"/>
  <c r="F16" i="24"/>
  <c r="D16" i="24"/>
  <c r="F16" i="12"/>
  <c r="J16" i="12" s="1"/>
  <c r="N16" i="12" s="1"/>
  <c r="F18" i="12"/>
  <c r="J18" i="12" s="1"/>
  <c r="N18" i="12" s="1"/>
  <c r="F20" i="12"/>
  <c r="F21" i="12"/>
  <c r="J21" i="12" s="1"/>
  <c r="N21" i="12" s="1"/>
  <c r="F22" i="12"/>
  <c r="J22" i="12" s="1"/>
  <c r="N22" i="12" s="1"/>
  <c r="F23" i="12"/>
  <c r="G23" i="12" s="1"/>
  <c r="F26" i="12"/>
  <c r="J26" i="12"/>
  <c r="N26" i="12" s="1"/>
  <c r="J20" i="12"/>
  <c r="N20" i="12" s="1"/>
  <c r="H82" i="12"/>
  <c r="X82" i="12"/>
  <c r="T82" i="12"/>
  <c r="P82" i="12"/>
  <c r="L82" i="12"/>
  <c r="H82" i="24"/>
  <c r="AF82" i="24"/>
  <c r="Z82" i="24"/>
  <c r="T82" i="24"/>
  <c r="N82" i="24"/>
  <c r="P11" i="12"/>
  <c r="T11" i="12" s="1"/>
  <c r="X11" i="12" s="1"/>
  <c r="T11" i="24"/>
  <c r="AC18" i="24" l="1"/>
  <c r="Q24" i="24"/>
  <c r="Q16" i="24"/>
  <c r="AC25" i="24"/>
  <c r="AC24" i="24"/>
  <c r="AC23" i="24"/>
  <c r="W18" i="24"/>
  <c r="Q21" i="24"/>
  <c r="Q23" i="24"/>
  <c r="AC16" i="24"/>
  <c r="AC22" i="24"/>
  <c r="W25" i="24"/>
  <c r="Q20" i="24"/>
  <c r="Q22" i="24"/>
  <c r="W16" i="24"/>
  <c r="Q19" i="24"/>
  <c r="W20" i="24"/>
  <c r="W19" i="24"/>
  <c r="W23" i="24"/>
  <c r="Q26" i="24"/>
  <c r="Q18" i="24"/>
  <c r="AC17" i="24"/>
  <c r="AC19" i="24"/>
  <c r="W22" i="24"/>
  <c r="Q25" i="24"/>
  <c r="Z11" i="24"/>
  <c r="AF11" i="24" s="1"/>
  <c r="R21" i="12"/>
  <c r="V21" i="12" s="1"/>
  <c r="R25" i="12"/>
  <c r="V25" i="12" s="1"/>
  <c r="R20" i="12"/>
  <c r="V20" i="12" s="1"/>
  <c r="R16" i="12"/>
  <c r="V16" i="12" s="1"/>
  <c r="R18" i="12"/>
  <c r="V18" i="12" s="1"/>
  <c r="R24" i="12"/>
  <c r="V24" i="12" s="1"/>
  <c r="R26" i="12"/>
  <c r="V26" i="12" s="1"/>
  <c r="R22" i="12"/>
  <c r="V22" i="12" s="1"/>
  <c r="J23" i="12"/>
  <c r="R26" i="24"/>
  <c r="R25" i="24"/>
  <c r="R24" i="24"/>
  <c r="R23" i="24"/>
  <c r="S23" i="24" s="1"/>
  <c r="R22" i="24"/>
  <c r="R21" i="24"/>
  <c r="R20" i="24"/>
  <c r="R18" i="24"/>
  <c r="R16" i="24"/>
  <c r="L26" i="24"/>
  <c r="L25" i="24"/>
  <c r="L24" i="24"/>
  <c r="L23" i="24"/>
  <c r="M23" i="24" s="1"/>
  <c r="L22" i="24"/>
  <c r="L21" i="24"/>
  <c r="M21" i="24" s="1"/>
  <c r="L20" i="24"/>
  <c r="M20" i="24" s="1"/>
  <c r="N20" i="24" s="1"/>
  <c r="L18" i="24"/>
  <c r="L16" i="24"/>
  <c r="F26" i="24"/>
  <c r="G26" i="24" s="1"/>
  <c r="H26" i="24" s="1"/>
  <c r="F25" i="24"/>
  <c r="G25" i="24" s="1"/>
  <c r="H25" i="24" s="1"/>
  <c r="F24" i="24"/>
  <c r="G24" i="24" s="1"/>
  <c r="F23" i="24"/>
  <c r="G23" i="24" s="1"/>
  <c r="F22" i="24"/>
  <c r="G22" i="24" s="1"/>
  <c r="F21" i="24"/>
  <c r="G21" i="24" s="1"/>
  <c r="F20" i="24"/>
  <c r="G20" i="24" s="1"/>
  <c r="H20" i="24" s="1"/>
  <c r="F18" i="24"/>
  <c r="G18" i="24" s="1"/>
  <c r="H18" i="24" s="1"/>
  <c r="G16" i="24"/>
  <c r="H16" i="24" s="1"/>
  <c r="X72" i="12"/>
  <c r="X64" i="12"/>
  <c r="X60" i="12"/>
  <c r="X56" i="12"/>
  <c r="T56" i="12"/>
  <c r="T60" i="12"/>
  <c r="T64" i="12"/>
  <c r="T72" i="12"/>
  <c r="P72" i="12"/>
  <c r="P64" i="12"/>
  <c r="P60" i="12"/>
  <c r="P56" i="12"/>
  <c r="L56" i="12"/>
  <c r="L60" i="12"/>
  <c r="L64" i="12"/>
  <c r="L72" i="12"/>
  <c r="H72" i="12"/>
  <c r="G72" i="12" s="1"/>
  <c r="H64" i="12"/>
  <c r="G64" i="12" s="1"/>
  <c r="H60" i="12"/>
  <c r="G60" i="12" s="1"/>
  <c r="H56" i="12"/>
  <c r="AF72" i="24"/>
  <c r="AF64" i="24"/>
  <c r="AF60" i="24"/>
  <c r="AF56" i="24"/>
  <c r="Z56" i="24"/>
  <c r="Z60" i="24"/>
  <c r="Z64" i="24"/>
  <c r="Z72" i="24"/>
  <c r="T72" i="24"/>
  <c r="T64" i="24"/>
  <c r="T60" i="24"/>
  <c r="T56" i="24"/>
  <c r="N56" i="24"/>
  <c r="N60" i="24"/>
  <c r="N64" i="24"/>
  <c r="N72" i="24"/>
  <c r="H72" i="24"/>
  <c r="G72" i="24" s="1"/>
  <c r="H64" i="24"/>
  <c r="G64" i="24" s="1"/>
  <c r="H60" i="24"/>
  <c r="G60" i="24" s="1"/>
  <c r="H56" i="24"/>
  <c r="D19" i="12"/>
  <c r="B19" i="12"/>
  <c r="J19" i="12" s="1"/>
  <c r="N19" i="12" s="1"/>
  <c r="R19" i="12" s="1"/>
  <c r="V19" i="12" s="1"/>
  <c r="D18" i="12"/>
  <c r="AB19" i="24"/>
  <c r="AB18" i="24"/>
  <c r="V19" i="24"/>
  <c r="V18" i="24"/>
  <c r="P19" i="24"/>
  <c r="P18" i="24"/>
  <c r="J19" i="24"/>
  <c r="J18" i="24"/>
  <c r="D19" i="24"/>
  <c r="B19" i="24"/>
  <c r="E19" i="24" s="1"/>
  <c r="D18" i="24"/>
  <c r="H47" i="24"/>
  <c r="H49" i="24"/>
  <c r="H42" i="24"/>
  <c r="B17" i="12"/>
  <c r="D16" i="12"/>
  <c r="G18" i="12"/>
  <c r="H18" i="12" s="1"/>
  <c r="G26" i="12"/>
  <c r="H26" i="12" s="1"/>
  <c r="G16" i="12"/>
  <c r="L49" i="12"/>
  <c r="H49" i="12"/>
  <c r="P49" i="12"/>
  <c r="T49" i="12"/>
  <c r="X49" i="12"/>
  <c r="H50" i="12"/>
  <c r="L50" i="12"/>
  <c r="P50" i="12"/>
  <c r="T50" i="12"/>
  <c r="X50" i="12"/>
  <c r="B17" i="24"/>
  <c r="K17" i="24" s="1"/>
  <c r="AF33" i="24"/>
  <c r="Z33" i="24"/>
  <c r="T33" i="24"/>
  <c r="N33" i="24"/>
  <c r="N84" i="24"/>
  <c r="H33" i="24"/>
  <c r="H43" i="24"/>
  <c r="H44" i="24"/>
  <c r="H45" i="24"/>
  <c r="H84" i="24" s="1"/>
  <c r="H50" i="24"/>
  <c r="X33" i="12"/>
  <c r="T33" i="12"/>
  <c r="P45" i="12"/>
  <c r="P84" i="12" s="1"/>
  <c r="P33" i="12"/>
  <c r="L42" i="12"/>
  <c r="L43" i="12"/>
  <c r="L44" i="12"/>
  <c r="L45" i="12"/>
  <c r="L84" i="12" s="1"/>
  <c r="L47" i="12"/>
  <c r="L33" i="12"/>
  <c r="H23" i="12"/>
  <c r="G25" i="12"/>
  <c r="H25" i="12" s="1"/>
  <c r="H33" i="12"/>
  <c r="H42" i="12"/>
  <c r="H43" i="12"/>
  <c r="H44" i="12"/>
  <c r="H45" i="12"/>
  <c r="H84" i="12" s="1"/>
  <c r="H47" i="12"/>
  <c r="P38" i="12"/>
  <c r="J16" i="24"/>
  <c r="P16" i="24"/>
  <c r="V16" i="24"/>
  <c r="AB16" i="24"/>
  <c r="D17" i="24"/>
  <c r="J17" i="24"/>
  <c r="P17" i="24"/>
  <c r="V17" i="24"/>
  <c r="AB17" i="24"/>
  <c r="D20" i="24"/>
  <c r="J20" i="24"/>
  <c r="P20" i="24"/>
  <c r="V20" i="24"/>
  <c r="AB20" i="24"/>
  <c r="D21" i="24"/>
  <c r="J21" i="24"/>
  <c r="P21" i="24"/>
  <c r="V21" i="24"/>
  <c r="AB21" i="24"/>
  <c r="D22" i="24"/>
  <c r="J22" i="24"/>
  <c r="P22" i="24"/>
  <c r="V22" i="24"/>
  <c r="AB22" i="24"/>
  <c r="D23" i="24"/>
  <c r="J23" i="24"/>
  <c r="P23" i="24"/>
  <c r="V23" i="24"/>
  <c r="AB23" i="24"/>
  <c r="D24" i="24"/>
  <c r="J24" i="24"/>
  <c r="P24" i="24"/>
  <c r="V24" i="24"/>
  <c r="AB24" i="24"/>
  <c r="D25" i="24"/>
  <c r="J25" i="24"/>
  <c r="P25" i="24"/>
  <c r="V25" i="24"/>
  <c r="AB25" i="24"/>
  <c r="D26" i="24"/>
  <c r="J26" i="24"/>
  <c r="P26" i="24"/>
  <c r="V26" i="24"/>
  <c r="AB26" i="24"/>
  <c r="AG30" i="24"/>
  <c r="AG31" i="24"/>
  <c r="AG32" i="24"/>
  <c r="H35" i="24"/>
  <c r="H36" i="24"/>
  <c r="H37" i="24"/>
  <c r="H38" i="24"/>
  <c r="H39" i="24"/>
  <c r="AG54" i="24"/>
  <c r="AG55" i="24"/>
  <c r="AG58" i="24"/>
  <c r="AG59" i="24"/>
  <c r="AG62" i="24"/>
  <c r="AG63" i="24"/>
  <c r="AG70" i="24"/>
  <c r="AG71" i="24"/>
  <c r="D17" i="12"/>
  <c r="D20" i="12"/>
  <c r="D21" i="12"/>
  <c r="D22" i="12"/>
  <c r="D23" i="12"/>
  <c r="D24" i="12"/>
  <c r="D25" i="12"/>
  <c r="D26" i="12"/>
  <c r="Y30" i="12"/>
  <c r="Y31" i="12"/>
  <c r="Y32" i="12"/>
  <c r="H35" i="12"/>
  <c r="L35" i="12"/>
  <c r="H36" i="12"/>
  <c r="L36" i="12"/>
  <c r="H37" i="12"/>
  <c r="L37" i="12"/>
  <c r="H38" i="12"/>
  <c r="L38" i="12"/>
  <c r="H39" i="12"/>
  <c r="L39" i="12"/>
  <c r="Y54" i="12"/>
  <c r="Y55" i="12"/>
  <c r="Y58" i="12"/>
  <c r="Y59" i="12"/>
  <c r="Y62" i="12"/>
  <c r="Y63" i="12"/>
  <c r="Y70" i="12"/>
  <c r="Y71" i="12"/>
  <c r="X37" i="12"/>
  <c r="X45" i="12"/>
  <c r="X84" i="12" s="1"/>
  <c r="T45" i="12"/>
  <c r="T84" i="12" s="1"/>
  <c r="T35" i="12"/>
  <c r="T39" i="12"/>
  <c r="P37" i="12"/>
  <c r="T38" i="12"/>
  <c r="X36" i="12"/>
  <c r="P44" i="12"/>
  <c r="T44" i="12"/>
  <c r="X44" i="12"/>
  <c r="P36" i="12"/>
  <c r="T37" i="12"/>
  <c r="X35" i="12"/>
  <c r="P43" i="12"/>
  <c r="T43" i="12"/>
  <c r="X43" i="12"/>
  <c r="P39" i="12"/>
  <c r="P35" i="12"/>
  <c r="T36" i="12"/>
  <c r="X38" i="12"/>
  <c r="P47" i="12"/>
  <c r="P42" i="12"/>
  <c r="T47" i="12"/>
  <c r="T42" i="12"/>
  <c r="X47" i="12"/>
  <c r="X42" i="12"/>
  <c r="X39" i="12"/>
  <c r="T84" i="24"/>
  <c r="K26" i="12"/>
  <c r="G20" i="12"/>
  <c r="G24" i="12"/>
  <c r="H24" i="12" s="1"/>
  <c r="X24" i="24" l="1"/>
  <c r="AD23" i="24"/>
  <c r="AE23" i="24" s="1"/>
  <c r="W17" i="24"/>
  <c r="Q17" i="24"/>
  <c r="W24" i="24"/>
  <c r="AC21" i="24"/>
  <c r="W21" i="24"/>
  <c r="AC20" i="24"/>
  <c r="W26" i="24"/>
  <c r="AC26" i="24"/>
  <c r="F17" i="24"/>
  <c r="G17" i="24" s="1"/>
  <c r="H17" i="24" s="1"/>
  <c r="E17" i="24"/>
  <c r="AD20" i="24"/>
  <c r="AE20" i="24" s="1"/>
  <c r="AF20" i="24" s="1"/>
  <c r="AD21" i="24"/>
  <c r="X20" i="24"/>
  <c r="X21" i="24"/>
  <c r="X22" i="24"/>
  <c r="AD18" i="24"/>
  <c r="F17" i="12"/>
  <c r="J17" i="12" s="1"/>
  <c r="N17" i="12" s="1"/>
  <c r="R17" i="12" s="1"/>
  <c r="V17" i="12" s="1"/>
  <c r="E17" i="12"/>
  <c r="X23" i="24"/>
  <c r="Y23" i="24" s="1"/>
  <c r="AD22" i="24"/>
  <c r="X25" i="24"/>
  <c r="AD24" i="24"/>
  <c r="AD19" i="24"/>
  <c r="X16" i="24"/>
  <c r="X26" i="24"/>
  <c r="AD25" i="24"/>
  <c r="X18" i="24"/>
  <c r="AD16" i="24"/>
  <c r="AD26" i="24"/>
  <c r="F19" i="24"/>
  <c r="G19" i="24" s="1"/>
  <c r="H19" i="24" s="1"/>
  <c r="L17" i="24"/>
  <c r="X19" i="24"/>
  <c r="L19" i="24"/>
  <c r="R17" i="24"/>
  <c r="AD17" i="24"/>
  <c r="R19" i="24"/>
  <c r="X17" i="24"/>
  <c r="Y33" i="12"/>
  <c r="G56" i="12"/>
  <c r="H85" i="12" s="1"/>
  <c r="H23" i="24"/>
  <c r="Y38" i="12"/>
  <c r="N23" i="12"/>
  <c r="K23" i="12"/>
  <c r="L23" i="12" s="1"/>
  <c r="Y49" i="12"/>
  <c r="Y44" i="12"/>
  <c r="Y47" i="12"/>
  <c r="P51" i="12"/>
  <c r="Y36" i="12"/>
  <c r="Y45" i="12"/>
  <c r="Y50" i="12"/>
  <c r="X51" i="12"/>
  <c r="X40" i="12"/>
  <c r="X83" i="12" s="1"/>
  <c r="Y35" i="12"/>
  <c r="Y42" i="12"/>
  <c r="H40" i="12"/>
  <c r="H83" i="12" s="1"/>
  <c r="T51" i="12"/>
  <c r="L51" i="12"/>
  <c r="K18" i="12"/>
  <c r="L18" i="12" s="1"/>
  <c r="P40" i="12"/>
  <c r="P83" i="12" s="1"/>
  <c r="K72" i="12"/>
  <c r="O72" i="12" s="1"/>
  <c r="S72" i="12" s="1"/>
  <c r="W72" i="12" s="1"/>
  <c r="H20" i="12"/>
  <c r="T40" i="12"/>
  <c r="T83" i="12" s="1"/>
  <c r="H51" i="12"/>
  <c r="Y39" i="12"/>
  <c r="L40" i="12"/>
  <c r="L83" i="12" s="1"/>
  <c r="T40" i="24"/>
  <c r="T83" i="24" s="1"/>
  <c r="H51" i="24"/>
  <c r="AG33" i="24"/>
  <c r="N51" i="24"/>
  <c r="H22" i="24"/>
  <c r="Z84" i="24"/>
  <c r="T51" i="24"/>
  <c r="N40" i="24"/>
  <c r="N83" i="24" s="1"/>
  <c r="S20" i="24"/>
  <c r="T20" i="24" s="1"/>
  <c r="H40" i="24"/>
  <c r="H83" i="24" s="1"/>
  <c r="M72" i="24"/>
  <c r="S72" i="24" s="1"/>
  <c r="Y72" i="24" s="1"/>
  <c r="AE72" i="24" s="1"/>
  <c r="AG64" i="24"/>
  <c r="O18" i="12"/>
  <c r="P18" i="12" s="1"/>
  <c r="G19" i="12"/>
  <c r="H19" i="12" s="1"/>
  <c r="O16" i="12"/>
  <c r="P16" i="12" s="1"/>
  <c r="K25" i="12"/>
  <c r="L25" i="12" s="1"/>
  <c r="S25" i="12"/>
  <c r="T25" i="12" s="1"/>
  <c r="K24" i="12"/>
  <c r="L24" i="12" s="1"/>
  <c r="Y37" i="12"/>
  <c r="Y43" i="12"/>
  <c r="G22" i="12"/>
  <c r="H22" i="12" s="1"/>
  <c r="K16" i="12"/>
  <c r="L16" i="12" s="1"/>
  <c r="S26" i="12"/>
  <c r="T26" i="12" s="1"/>
  <c r="H16" i="12"/>
  <c r="Y60" i="12"/>
  <c r="K56" i="12"/>
  <c r="O56" i="12" s="1"/>
  <c r="S56" i="12" s="1"/>
  <c r="W56" i="12" s="1"/>
  <c r="Y56" i="12"/>
  <c r="K60" i="12"/>
  <c r="O60" i="12" s="1"/>
  <c r="S60" i="12" s="1"/>
  <c r="W60" i="12" s="1"/>
  <c r="K64" i="12"/>
  <c r="O64" i="12" s="1"/>
  <c r="S64" i="12" s="1"/>
  <c r="W64" i="12" s="1"/>
  <c r="Y72" i="12"/>
  <c r="Y64" i="12"/>
  <c r="K22" i="12"/>
  <c r="L22" i="12" s="1"/>
  <c r="K21" i="12"/>
  <c r="L21" i="12" s="1"/>
  <c r="G21" i="12"/>
  <c r="L26" i="12"/>
  <c r="AG60" i="24"/>
  <c r="AG56" i="24"/>
  <c r="M60" i="24"/>
  <c r="S60" i="24" s="1"/>
  <c r="Y60" i="24" s="1"/>
  <c r="AE60" i="24" s="1"/>
  <c r="M64" i="24"/>
  <c r="S64" i="24" s="1"/>
  <c r="Y64" i="24" s="1"/>
  <c r="AE64" i="24" s="1"/>
  <c r="AG72" i="24"/>
  <c r="G56" i="24"/>
  <c r="M56" i="24" s="1"/>
  <c r="S56" i="24" s="1"/>
  <c r="Y56" i="24" s="1"/>
  <c r="AE56" i="24" s="1"/>
  <c r="H21" i="24"/>
  <c r="N21" i="24"/>
  <c r="H24" i="24"/>
  <c r="AG46" i="24" l="1"/>
  <c r="AF85" i="24"/>
  <c r="F27" i="24"/>
  <c r="AG36" i="24"/>
  <c r="K17" i="12"/>
  <c r="L17" i="12" s="1"/>
  <c r="J27" i="12"/>
  <c r="G17" i="12"/>
  <c r="H17" i="12" s="1"/>
  <c r="F27" i="12"/>
  <c r="AG48" i="24"/>
  <c r="AG43" i="24"/>
  <c r="H85" i="24"/>
  <c r="N85" i="24"/>
  <c r="Z85" i="24"/>
  <c r="T85" i="24"/>
  <c r="X85" i="12"/>
  <c r="P85" i="12"/>
  <c r="T85" i="12"/>
  <c r="L85" i="12"/>
  <c r="R23" i="12"/>
  <c r="O23" i="12"/>
  <c r="P23" i="12" s="1"/>
  <c r="W26" i="12"/>
  <c r="X26" i="12" s="1"/>
  <c r="Y51" i="12"/>
  <c r="O26" i="12"/>
  <c r="P26" i="12" s="1"/>
  <c r="Y40" i="12"/>
  <c r="W25" i="12"/>
  <c r="X25" i="12" s="1"/>
  <c r="O25" i="12"/>
  <c r="P25" i="12" s="1"/>
  <c r="AG39" i="24"/>
  <c r="AG49" i="24"/>
  <c r="AF84" i="24"/>
  <c r="AG47" i="24"/>
  <c r="AG38" i="24"/>
  <c r="AG50" i="24"/>
  <c r="AG37" i="24"/>
  <c r="AG42" i="24"/>
  <c r="AG44" i="24"/>
  <c r="Z51" i="24"/>
  <c r="Z40" i="24"/>
  <c r="Z83" i="24" s="1"/>
  <c r="G27" i="24"/>
  <c r="Y20" i="24"/>
  <c r="Z20" i="24" s="1"/>
  <c r="AG20" i="24" s="1"/>
  <c r="M17" i="24"/>
  <c r="N17" i="24" s="1"/>
  <c r="M16" i="24"/>
  <c r="N16" i="24" s="1"/>
  <c r="K19" i="12"/>
  <c r="L19" i="12" s="1"/>
  <c r="O17" i="12"/>
  <c r="P17" i="12" s="1"/>
  <c r="S16" i="12"/>
  <c r="T16" i="12" s="1"/>
  <c r="S18" i="12"/>
  <c r="T18" i="12" s="1"/>
  <c r="K20" i="12"/>
  <c r="L20" i="12" s="1"/>
  <c r="G27" i="12"/>
  <c r="O21" i="12"/>
  <c r="O24" i="12"/>
  <c r="P24" i="12" s="1"/>
  <c r="O22" i="12"/>
  <c r="P22" i="12" s="1"/>
  <c r="H21" i="12"/>
  <c r="Y21" i="24"/>
  <c r="Z21" i="24" s="1"/>
  <c r="S21" i="24"/>
  <c r="T21" i="24" s="1"/>
  <c r="M22" i="24"/>
  <c r="N22" i="24" s="1"/>
  <c r="M26" i="24"/>
  <c r="N26" i="24" s="1"/>
  <c r="H27" i="24"/>
  <c r="H76" i="24" s="1"/>
  <c r="H77" i="24" s="1"/>
  <c r="M24" i="24"/>
  <c r="N24" i="24" s="1"/>
  <c r="M25" i="24"/>
  <c r="N25" i="24" s="1"/>
  <c r="N23" i="24"/>
  <c r="AE21" i="24"/>
  <c r="AF21" i="24" s="1"/>
  <c r="H74" i="24" l="1"/>
  <c r="H75" i="24" s="1"/>
  <c r="AG45" i="24"/>
  <c r="AG51" i="24" s="1"/>
  <c r="V23" i="12"/>
  <c r="W23" i="12" s="1"/>
  <c r="S23" i="12"/>
  <c r="T23" i="12" s="1"/>
  <c r="Y26" i="12"/>
  <c r="Y25" i="12"/>
  <c r="K27" i="12"/>
  <c r="AF40" i="24"/>
  <c r="AF83" i="24" s="1"/>
  <c r="AG35" i="24"/>
  <c r="AF51" i="24"/>
  <c r="S17" i="24"/>
  <c r="T17" i="24" s="1"/>
  <c r="S16" i="24"/>
  <c r="T16" i="24" s="1"/>
  <c r="M18" i="24"/>
  <c r="N18" i="24" s="1"/>
  <c r="M19" i="24"/>
  <c r="N19" i="24" s="1"/>
  <c r="L27" i="24"/>
  <c r="L27" i="12"/>
  <c r="W18" i="12"/>
  <c r="X18" i="12" s="1"/>
  <c r="Y18" i="12" s="1"/>
  <c r="O19" i="12"/>
  <c r="P19" i="12" s="1"/>
  <c r="W16" i="12"/>
  <c r="X16" i="12" s="1"/>
  <c r="Y16" i="12" s="1"/>
  <c r="N27" i="12"/>
  <c r="P21" i="12"/>
  <c r="O20" i="12"/>
  <c r="P20" i="12" s="1"/>
  <c r="S17" i="12"/>
  <c r="T17" i="12" s="1"/>
  <c r="S21" i="12"/>
  <c r="T21" i="12" s="1"/>
  <c r="S22" i="12"/>
  <c r="T22" i="12" s="1"/>
  <c r="H27" i="12"/>
  <c r="S24" i="12"/>
  <c r="T24" i="12" s="1"/>
  <c r="AG21" i="24"/>
  <c r="S25" i="24"/>
  <c r="T25" i="24" s="1"/>
  <c r="T23" i="24"/>
  <c r="S22" i="24"/>
  <c r="T22" i="24" s="1"/>
  <c r="S24" i="24"/>
  <c r="T24" i="24" s="1"/>
  <c r="S26" i="24"/>
  <c r="T26" i="24" s="1"/>
  <c r="AG40" i="24" l="1"/>
  <c r="H76" i="12"/>
  <c r="H81" i="12" s="1"/>
  <c r="H74" i="12"/>
  <c r="H75" i="12" s="1"/>
  <c r="L76" i="12"/>
  <c r="L74" i="12"/>
  <c r="L75" i="12" s="1"/>
  <c r="H78" i="24"/>
  <c r="H81" i="24"/>
  <c r="R27" i="12"/>
  <c r="M27" i="24"/>
  <c r="Y17" i="24"/>
  <c r="Z17" i="24" s="1"/>
  <c r="Y16" i="24"/>
  <c r="Z16" i="24" s="1"/>
  <c r="S19" i="24"/>
  <c r="R27" i="24"/>
  <c r="S18" i="24"/>
  <c r="T18" i="24" s="1"/>
  <c r="N27" i="24"/>
  <c r="P27" i="12"/>
  <c r="O27" i="12"/>
  <c r="W17" i="12"/>
  <c r="X17" i="12" s="1"/>
  <c r="Y17" i="12" s="1"/>
  <c r="S20" i="12"/>
  <c r="T20" i="12" s="1"/>
  <c r="S19" i="12"/>
  <c r="T19" i="12" s="1"/>
  <c r="V27" i="12"/>
  <c r="W22" i="12"/>
  <c r="X22" i="12" s="1"/>
  <c r="Y22" i="12" s="1"/>
  <c r="W21" i="12"/>
  <c r="X21" i="12" s="1"/>
  <c r="W24" i="12"/>
  <c r="X24" i="12" s="1"/>
  <c r="Y24" i="12" s="1"/>
  <c r="X23" i="12"/>
  <c r="Y23" i="12" s="1"/>
  <c r="Y25" i="24"/>
  <c r="Z25" i="24" s="1"/>
  <c r="AE24" i="24"/>
  <c r="AF24" i="24" s="1"/>
  <c r="Y24" i="24"/>
  <c r="Z24" i="24" s="1"/>
  <c r="Y22" i="24"/>
  <c r="X27" i="24"/>
  <c r="AE22" i="24"/>
  <c r="AF22" i="24" s="1"/>
  <c r="Z23" i="24"/>
  <c r="AE26" i="24"/>
  <c r="AF26" i="24" s="1"/>
  <c r="AF23" i="24"/>
  <c r="Y26" i="24"/>
  <c r="Z26" i="24" s="1"/>
  <c r="AE25" i="24"/>
  <c r="AF25" i="24" s="1"/>
  <c r="AG26" i="24" l="1"/>
  <c r="N76" i="24"/>
  <c r="N77" i="24" s="1"/>
  <c r="N74" i="24"/>
  <c r="N75" i="24" s="1"/>
  <c r="H77" i="12"/>
  <c r="H78" i="12" s="1"/>
  <c r="P76" i="12"/>
  <c r="P77" i="12" s="1"/>
  <c r="P74" i="12"/>
  <c r="P75" i="12" s="1"/>
  <c r="Y28" i="12"/>
  <c r="L77" i="12"/>
  <c r="L78" i="12" s="1"/>
  <c r="L81" i="12"/>
  <c r="AG24" i="24"/>
  <c r="S27" i="24"/>
  <c r="T19" i="24"/>
  <c r="AE16" i="24"/>
  <c r="AE17" i="24"/>
  <c r="AF17" i="24" s="1"/>
  <c r="AG17" i="24" s="1"/>
  <c r="Y18" i="24"/>
  <c r="Z18" i="24" s="1"/>
  <c r="AG23" i="24"/>
  <c r="AG25" i="24"/>
  <c r="Y19" i="24"/>
  <c r="Z19" i="24" s="1"/>
  <c r="T27" i="12"/>
  <c r="W19" i="12"/>
  <c r="X19" i="12" s="1"/>
  <c r="Y19" i="12" s="1"/>
  <c r="S27" i="12"/>
  <c r="W20" i="12"/>
  <c r="Y21" i="12"/>
  <c r="Z22" i="24"/>
  <c r="P78" i="12" l="1"/>
  <c r="T76" i="12"/>
  <c r="T81" i="12" s="1"/>
  <c r="T74" i="12"/>
  <c r="T75" i="12" s="1"/>
  <c r="N78" i="24"/>
  <c r="N81" i="24"/>
  <c r="P81" i="12"/>
  <c r="W27" i="12"/>
  <c r="Y29" i="12" s="1"/>
  <c r="X20" i="12"/>
  <c r="Y20" i="12" s="1"/>
  <c r="Y27" i="12" s="1"/>
  <c r="AF16" i="24"/>
  <c r="T27" i="24"/>
  <c r="AE18" i="24"/>
  <c r="AD27" i="24"/>
  <c r="AG28" i="24" s="1"/>
  <c r="Y27" i="24"/>
  <c r="AE19" i="24"/>
  <c r="AF19" i="24" s="1"/>
  <c r="AG19" i="24" s="1"/>
  <c r="Z27" i="24"/>
  <c r="AG22" i="24"/>
  <c r="Z76" i="24" l="1"/>
  <c r="Z74" i="24"/>
  <c r="Z75" i="24" s="1"/>
  <c r="T76" i="24"/>
  <c r="T77" i="24" s="1"/>
  <c r="T74" i="24"/>
  <c r="T75" i="24" s="1"/>
  <c r="T77" i="12"/>
  <c r="T78" i="12" s="1"/>
  <c r="X27" i="12"/>
  <c r="AE27" i="24"/>
  <c r="AG29" i="24" s="1"/>
  <c r="AF18" i="24"/>
  <c r="AG18" i="24" s="1"/>
  <c r="AG16" i="24"/>
  <c r="Z81" i="24" l="1"/>
  <c r="Z77" i="24"/>
  <c r="X74" i="12"/>
  <c r="X75" i="12" s="1"/>
  <c r="Y75" i="12" s="1"/>
  <c r="X76" i="12"/>
  <c r="X81" i="12" s="1"/>
  <c r="AF27" i="24"/>
  <c r="T78" i="24"/>
  <c r="T81" i="24"/>
  <c r="AG27" i="24"/>
  <c r="AF76" i="24" l="1"/>
  <c r="AF74" i="24"/>
  <c r="AF75" i="24" s="1"/>
  <c r="AG75" i="24" s="1"/>
  <c r="Y76" i="12"/>
  <c r="X77" i="12"/>
  <c r="Y77" i="12" s="1"/>
  <c r="Y74" i="12"/>
  <c r="Z78" i="24"/>
  <c r="AF77" i="24" l="1"/>
  <c r="AG77" i="24" s="1"/>
  <c r="AG74" i="24"/>
  <c r="AF81" i="24"/>
  <c r="AG76" i="24"/>
  <c r="X78" i="12"/>
  <c r="Y78" i="12" s="1"/>
  <c r="AF78" i="24"/>
  <c r="AG78"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89A91D77-0E48-482F-B7BB-14D8C18D2174}">
      <text>
        <r>
          <rPr>
            <b/>
            <sz val="11"/>
            <color indexed="81"/>
            <rFont val="Tahoma"/>
            <family val="2"/>
          </rPr>
          <t>Author:</t>
        </r>
        <r>
          <rPr>
            <sz val="11"/>
            <color indexed="81"/>
            <rFont val="Tahoma"/>
            <family val="2"/>
          </rPr>
          <t xml:space="preserve">
Use 0% if there is no raise in salary</t>
        </r>
      </text>
    </comment>
    <comment ref="B17"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ED517E4E-B810-45FE-8801-086FDE84F46D}">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2" authorId="0" shapeId="0" xr:uid="{AD9EA450-8302-40D3-A692-9C0C85993641}">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4" authorId="0" shapeId="0" xr:uid="{F0E42211-6E3D-4897-86F6-508730875017}">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D4F85056-A111-47FB-94A8-FA7EBBFF2FDF}">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28A7EE25-9244-476B-9501-177E42BF957D}">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812DC0AC-5848-4A46-87DB-EA5B61509A74}">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355A50E9-933F-40DB-8E21-03B3744ECF22}">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E1AD8A00-C3FD-4A86-A024-65FD9A8E3C4D}">
      <text>
        <r>
          <rPr>
            <b/>
            <sz val="11"/>
            <color indexed="81"/>
            <rFont val="Tahoma"/>
            <family val="2"/>
          </rPr>
          <t>Author:</t>
        </r>
        <r>
          <rPr>
            <sz val="11"/>
            <color indexed="81"/>
            <rFont val="Tahoma"/>
            <family val="2"/>
          </rPr>
          <t xml:space="preserve">
Use 0% if there is no raise in salary</t>
        </r>
      </text>
    </comment>
    <comment ref="B17"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17DAA27E-4487-48DC-9F79-9D5AF3C6B6B4}">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2" authorId="0" shapeId="0" xr:uid="{B777E622-B637-49E2-86B0-4D96798F852C}">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4" authorId="0" shapeId="0" xr:uid="{E0AF7ABA-D93E-4BD1-8B97-4B3017AF23E9}">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02DA3B45-B5DD-4DE4-80B6-D24A2F483D79}">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B271717C-D9D1-4C09-955E-E878F6EEEE85}">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FBE6DA98-09DF-4FD9-A775-56C5EB401C50}">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7AC9CF87-9D4B-4B5B-851E-C6BB38DFCB5D}">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sharedStrings.xml><?xml version="1.0" encoding="utf-8"?>
<sst xmlns="http://schemas.openxmlformats.org/spreadsheetml/2006/main" count="624" uniqueCount="148">
  <si>
    <t>Name</t>
  </si>
  <si>
    <t>Fringes</t>
  </si>
  <si>
    <t>Totals</t>
  </si>
  <si>
    <t>Year 1</t>
  </si>
  <si>
    <t>Year 2</t>
  </si>
  <si>
    <t>Year 3</t>
  </si>
  <si>
    <t>Year 4</t>
  </si>
  <si>
    <t>Year 5</t>
  </si>
  <si>
    <t>Travel</t>
  </si>
  <si>
    <t>Total Direct Costs</t>
  </si>
  <si>
    <t>Grand Total</t>
  </si>
  <si>
    <t>GRA</t>
  </si>
  <si>
    <t>Participant Support Costs</t>
  </si>
  <si>
    <t>Faculty 3  - 12 month appointment</t>
  </si>
  <si>
    <t>Personnel:</t>
  </si>
  <si>
    <t>Subtotal, Other Direct Costs</t>
  </si>
  <si>
    <t xml:space="preserve">   Materials and Supplies</t>
  </si>
  <si>
    <t xml:space="preserve">   Publication Costs</t>
  </si>
  <si>
    <t xml:space="preserve">   Consultant Services</t>
  </si>
  <si>
    <t xml:space="preserve">   Other </t>
  </si>
  <si>
    <t xml:space="preserve">Total Personnel </t>
  </si>
  <si>
    <t>.</t>
  </si>
  <si>
    <t>PI Name:</t>
  </si>
  <si>
    <t>Department:</t>
  </si>
  <si>
    <t>Agency:</t>
  </si>
  <si>
    <t>Program:</t>
  </si>
  <si>
    <t>Title:</t>
  </si>
  <si>
    <t>Total SUB001</t>
  </si>
  <si>
    <t>Total SUB002</t>
  </si>
  <si>
    <t>Total SUB003</t>
  </si>
  <si>
    <t>Domestic Travel</t>
  </si>
  <si>
    <t>Foreign Travel</t>
  </si>
  <si>
    <t>Participant Support Total</t>
  </si>
  <si>
    <t>Total Salaries</t>
  </si>
  <si>
    <t>Total SUB004</t>
  </si>
  <si>
    <t>No. of budget periods:</t>
  </si>
  <si>
    <t>Today's Date:</t>
  </si>
  <si>
    <t xml:space="preserve">   Subaward 1 Total</t>
  </si>
  <si>
    <t xml:space="preserve">   Subaward 2 Total</t>
  </si>
  <si>
    <t xml:space="preserve">   Subaward 3 Total</t>
  </si>
  <si>
    <t xml:space="preserve">   Subaward 4 Total</t>
  </si>
  <si>
    <t>Salary Requested</t>
  </si>
  <si>
    <t>% Effort</t>
  </si>
  <si>
    <t>Person Months</t>
  </si>
  <si>
    <t>Total Fringes</t>
  </si>
  <si>
    <t>F&amp;A Rate**</t>
  </si>
  <si>
    <t>Stipend per individual</t>
  </si>
  <si>
    <t>Travel per individual</t>
  </si>
  <si>
    <t>Subsistence per individual</t>
  </si>
  <si>
    <t>Other per individual</t>
  </si>
  <si>
    <t>Tuition/Fees/Insurance per individual</t>
  </si>
  <si>
    <t>Base cost</t>
  </si>
  <si>
    <t>Direct costs of Subcontractor</t>
  </si>
  <si>
    <t>F&amp;A Costs of Subcontractor</t>
  </si>
  <si>
    <t>Facilities and Administrative Costs</t>
  </si>
  <si>
    <t>Amount towards MTDC</t>
  </si>
  <si>
    <t>EQUIPMENT</t>
  </si>
  <si>
    <t>TRAVEL TOTAL</t>
  </si>
  <si>
    <t xml:space="preserve">PARTICIPANT SUPPORT </t>
  </si>
  <si>
    <t>OTHER DIRECT COSTS</t>
  </si>
  <si>
    <t>Other Direct Costs Total</t>
  </si>
  <si>
    <t>(Enter names in the fields below)</t>
  </si>
  <si>
    <t>Total Direct Costs Less Subs' F&amp;A</t>
  </si>
  <si>
    <t>Total Direct less Subs' F&amp;A</t>
  </si>
  <si>
    <t xml:space="preserve">FULL PROJECT </t>
  </si>
  <si>
    <t># of participants: Year 1:</t>
  </si>
  <si>
    <t># of participants: Year 2:</t>
  </si>
  <si>
    <t># of participants: Year 3:</t>
  </si>
  <si>
    <t># of participants: Year 4:</t>
  </si>
  <si>
    <t># of participants: Year 5:</t>
  </si>
  <si>
    <t>Tuition/Fees/Insurance /person</t>
  </si>
  <si>
    <t>If constant, enter here, will autofill all years.</t>
  </si>
  <si>
    <t>Base cost:</t>
  </si>
  <si>
    <t>SUBAWARDS</t>
  </si>
  <si>
    <t>TOTALS</t>
  </si>
  <si>
    <t xml:space="preserve">SUBAWARDS </t>
  </si>
  <si>
    <t>(Overwrite "Subaward Name" with actual name)</t>
  </si>
  <si>
    <t xml:space="preserve">   Subaward Name</t>
  </si>
  <si>
    <t>#1</t>
  </si>
  <si>
    <t>#2</t>
  </si>
  <si>
    <t>#3</t>
  </si>
  <si>
    <t>#4</t>
  </si>
  <si>
    <t xml:space="preserve">   Subaward Name </t>
  </si>
  <si>
    <t xml:space="preserve"> (Overwrite "Subaward Name" with actual name)</t>
  </si>
  <si>
    <t>TDC</t>
  </si>
  <si>
    <t xml:space="preserve"> Modified Total Direct Costs</t>
  </si>
  <si>
    <t>F&amp;A</t>
  </si>
  <si>
    <t>TDC lessSubs F&amp;A</t>
  </si>
  <si>
    <t>Instructions</t>
  </si>
  <si>
    <t>Description</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</si>
  <si>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</si>
  <si>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Fringe Benefit Rates:</t>
  </si>
  <si>
    <t>Full-Time Faculty/Staff</t>
  </si>
  <si>
    <t>3/4-Time Faculty/Staff</t>
  </si>
  <si>
    <t>Students (GRA &amp; UG)</t>
  </si>
  <si>
    <t>Part-Time/Temp/Summer</t>
  </si>
  <si>
    <t>Student Assistants (UG)</t>
  </si>
  <si>
    <t>Full-Time Staff (including Postdocs)</t>
  </si>
  <si>
    <t>Part-Time Staff/Faculty</t>
  </si>
  <si>
    <t xml:space="preserve">   Human Subject Remuneration</t>
  </si>
  <si>
    <t>Faculty 1 - 9mo Academic Appt</t>
  </si>
  <si>
    <t>Faculty 2 - 10mo Academic Appt</t>
  </si>
  <si>
    <t>Faculty 1 - 3mo Summer *</t>
  </si>
  <si>
    <t>Faculty 2 - 2mo Summer *</t>
  </si>
  <si>
    <t>Part-Time/Temp Staff/Faculty</t>
  </si>
  <si>
    <t>Gship: GRA1 (Graduate Research Assistantship 1)</t>
  </si>
  <si>
    <t>Gship: GRA2 (Graduate Research Assistantship 2)</t>
  </si>
  <si>
    <t>Student Worker (usually UG)</t>
  </si>
  <si>
    <t>1. Select the appropriate sheet by determining if personnel effort will remain constant over all years or will vary.</t>
  </si>
  <si>
    <t>2. To enhance readability, at your option, hide any rows or columns (expense types or years) that are not needed.</t>
  </si>
  <si>
    <t>3.  Enter data only into yellow highlighted fields.  All others will auto-calculate.</t>
  </si>
  <si>
    <t>This workbook contains budget worksheets for non-NIH federal proposals (such as NSF, DOD, etc.).</t>
  </si>
  <si>
    <t>4.  If additional personnel rows are needed, right click on the row(s) that are similar to the ones you need (i.e. the 9-month Academic and 3-month Summer lines) and select Copy.  Next, right click above the existing row and select Paste.</t>
  </si>
  <si>
    <t>5.  Please note that individuals included on the GShip GRA lines may not necessarily have the role of 'GRA' as outlined by the sponsor, but they need to fit the University criteria as outlined in the notes.</t>
  </si>
  <si>
    <t>F&amp;A Base (MTDC)</t>
  </si>
  <si>
    <t>SP Analyst / SP Admin:</t>
  </si>
  <si>
    <t>Project Start Date:</t>
  </si>
  <si>
    <t>End Date:</t>
  </si>
  <si>
    <t>Year 1 Raise &amp; Inflation Escalation:</t>
  </si>
  <si>
    <t>Year 2 Escalation:</t>
  </si>
  <si>
    <t>Year 3 Escalation:</t>
  </si>
  <si>
    <t>Year 4 Escalation:</t>
  </si>
  <si>
    <t>Year 5 Escalation:</t>
  </si>
  <si>
    <t>F&amp;A Base (Modified Total Direct Costs)</t>
  </si>
  <si>
    <t>PERSONNEL</t>
  </si>
  <si>
    <t>PARTICIPANT SUPPORT COSTS</t>
  </si>
  <si>
    <t>EQUIPMENT (See note for definition)</t>
  </si>
  <si>
    <t>SPS OFFICE USE ONLY (for PeopleSoft Proposal Data Entry):</t>
  </si>
  <si>
    <t>OTHER_DIRECT (MTDC):</t>
  </si>
  <si>
    <t>EQUIPMENT:</t>
  </si>
  <si>
    <t>SUPPORT_OTHER:</t>
  </si>
  <si>
    <t>FEE_EQUP_RENT:</t>
  </si>
  <si>
    <t>SB&gt;25D:</t>
  </si>
  <si>
    <t>#5</t>
  </si>
  <si>
    <t xml:space="preserve">   Subaward 5 Total</t>
  </si>
  <si>
    <t>Total SUB005</t>
  </si>
  <si>
    <t xml:space="preserve">   Vivarium/Animal Costs</t>
  </si>
  <si>
    <t xml:space="preserve">   Tuition (excluded from MTDC)</t>
  </si>
  <si>
    <t xml:space="preserve">   Alterations/Renovations/Rental Use (Excl. from MTDC)</t>
  </si>
  <si>
    <t>Current Base Salary</t>
  </si>
  <si>
    <t>Y1 Base Salary</t>
  </si>
  <si>
    <t>Y2 Base Salary</t>
  </si>
  <si>
    <t>Y3 Base Salary</t>
  </si>
  <si>
    <t>Y4 Base Salary</t>
  </si>
  <si>
    <t>Y5 Base Salary</t>
  </si>
  <si>
    <t>**Current on campus research rate is 38.5% and off campus rate is 13.5%.  Adjust rate (above) if necessary.</t>
  </si>
  <si>
    <t>Postdocs</t>
  </si>
  <si>
    <t>Full-Time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</si>
</sst>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3"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b/>
      <i/>
      <u val="singleAccounting"/>
      <sz val="10"/>
      <name val="Arial"/>
      <family val="2"/>
    </font>
    <font>
      <sz val="9"/>
      <color indexed="81"/>
      <name val="Tahoma"/>
      <family val="2"/>
    </font>
    <font>
      <b/>
      <sz val="9"/>
      <color indexed="81"/>
      <name val="Tahoma"/>
      <family val="2"/>
    </font>
    <font>
      <b/>
      <i/>
      <sz val="10"/>
      <name val="Arial"/>
      <family val="2"/>
    </font>
    <font>
      <b/>
      <i/>
      <u/>
      <sz val="10"/>
      <name val="Arial"/>
      <family val="2"/>
    </font>
    <font>
      <b/>
      <u/>
      <sz val="10"/>
      <name val="Arial"/>
      <family val="2"/>
    </font>
    <font>
      <b/>
      <u/>
      <sz val="10"/>
      <color indexed="10"/>
      <name val="Arial"/>
      <family val="2"/>
    </font>
    <font>
      <b/>
      <u/>
      <sz val="10"/>
      <color indexed="18"/>
      <name val="Arial"/>
      <family val="2"/>
    </font>
    <font>
      <b/>
      <sz val="10"/>
      <color rgb="FFFF000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sz val="10"/>
      <color theme="1"/>
      <name val="Arial"/>
      <family val="2"/>
    </font>
    <font>
      <b/>
      <sz val="10"/>
      <color rgb="FFFFFF00"/>
      <name val="Arial"/>
      <family val="2"/>
    </font>
    <font>
      <b/>
      <u/>
      <sz val="10"/>
      <color theme="5" tint="-0.249977111117893"/>
      <name val="Arial"/>
      <family val="2"/>
    </font>
    <font>
      <u/>
      <sz val="9"/>
      <color indexed="81"/>
      <name val="Tahoma"/>
      <family val="2"/>
    </font>
    <font>
      <b/>
      <u/>
      <sz val="9"/>
      <color indexed="81"/>
      <name val="Tahoma"/>
      <family val="2"/>
    </font>
    <font>
      <b/>
      <u/>
      <sz val="10"/>
      <color rgb="FFC00000"/>
      <name val="Arial"/>
      <family val="2"/>
    </font>
    <font>
      <b/>
      <sz val="9"/>
      <color rgb="FFC00000"/>
      <name val="Arial"/>
      <family val="2"/>
    </font>
    <font>
      <b/>
      <sz val="10"/>
      <color rgb="FFC00000"/>
      <name val="Arial"/>
      <family val="2"/>
    </font>
    <font>
      <b/>
      <sz val="10"/>
      <color theme="1"/>
      <name val="Arial"/>
      <family val="2"/>
    </font>
    <font>
      <b/>
      <i/>
      <sz val="10"/>
      <color rgb="FFC00000"/>
      <name val="Arial"/>
      <family val="2"/>
    </font>
    <font>
      <sz val="10"/>
      <color rgb="FFC00000"/>
      <name val="Arial"/>
      <family val="2"/>
    </font>
    <font>
      <b/>
      <sz val="10"/>
      <color theme="0"/>
      <name val="Arial"/>
      <family val="2"/>
    </font>
    <font>
      <sz val="8"/>
      <name val="Arial"/>
      <family val="2"/>
    </font>
    <font>
      <b/>
      <sz val="8"/>
      <color indexed="10"/>
      <name val="Arial"/>
      <family val="2"/>
    </font>
    <font>
      <b/>
      <sz val="8"/>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FFFF99"/>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E6259"/>
        <bgColor indexed="64"/>
      </patternFill>
    </fill>
  </fills>
  <borders count="6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top style="mediumDashed">
        <color indexed="64"/>
      </top>
      <bottom/>
      <diagonal/>
    </border>
    <border>
      <left/>
      <right style="thin">
        <color indexed="64"/>
      </right>
      <top style="mediumDash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Dashed">
        <color indexed="64"/>
      </top>
      <bottom/>
      <diagonal/>
    </border>
    <border>
      <left/>
      <right/>
      <top style="double">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thin">
        <color rgb="FFFFFF00"/>
      </left>
      <right style="medium">
        <color indexed="64"/>
      </right>
      <top style="medium">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cellStyleXfs>
  <cellXfs count="428">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22" fillId="0" borderId="0" xfId="1" applyNumberFormat="1" applyFont="1" applyFill="1" applyBorder="1" applyProtection="1"/>
    <xf numFmtId="41" fontId="22" fillId="0" borderId="0" xfId="8" applyNumberFormat="1" applyFont="1" applyAlignment="1">
      <alignment horizontal="left"/>
    </xf>
    <xf numFmtId="41" fontId="23" fillId="0" borderId="0" xfId="0" applyNumberFormat="1" applyFont="1" applyAlignment="1">
      <alignment horizontal="left"/>
    </xf>
    <xf numFmtId="43" fontId="23" fillId="0" borderId="0" xfId="0" applyNumberFormat="1" applyFont="1"/>
    <xf numFmtId="41" fontId="23" fillId="0" borderId="0" xfId="0" applyNumberFormat="1" applyFont="1"/>
    <xf numFmtId="0" fontId="23" fillId="0" borderId="0" xfId="0" applyFont="1"/>
    <xf numFmtId="0" fontId="23" fillId="0" borderId="0" xfId="0" applyFont="1" applyAlignment="1">
      <alignment horizontal="left"/>
    </xf>
    <xf numFmtId="49" fontId="23" fillId="0" borderId="0" xfId="4" applyNumberFormat="1" applyFont="1" applyFill="1" applyBorder="1" applyProtection="1"/>
    <xf numFmtId="0" fontId="22" fillId="0" borderId="0" xfId="8" applyFont="1" applyAlignment="1">
      <alignment horizontal="left"/>
    </xf>
    <xf numFmtId="0" fontId="22" fillId="0" borderId="0" xfId="0" applyFont="1" applyAlignment="1">
      <alignment horizontal="left"/>
    </xf>
    <xf numFmtId="43" fontId="22" fillId="0" borderId="0" xfId="0" applyNumberFormat="1" applyFont="1"/>
    <xf numFmtId="41" fontId="22" fillId="0" borderId="0" xfId="0" applyNumberFormat="1" applyFont="1"/>
    <xf numFmtId="0" fontId="22" fillId="0" borderId="0" xfId="0" applyFont="1"/>
    <xf numFmtId="49" fontId="24" fillId="0" borderId="0" xfId="4" applyNumberFormat="1" applyFont="1" applyFill="1" applyBorder="1" applyProtection="1"/>
    <xf numFmtId="0" fontId="25" fillId="0" borderId="0" xfId="8" applyFont="1" applyAlignment="1">
      <alignment horizontal="left"/>
    </xf>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0" borderId="0" xfId="0" applyFont="1"/>
    <xf numFmtId="0" fontId="24" fillId="4" borderId="0" xfId="0" applyFont="1" applyFill="1"/>
    <xf numFmtId="41" fontId="25" fillId="0" borderId="0" xfId="8" applyNumberFormat="1" applyFont="1"/>
    <xf numFmtId="49" fontId="25" fillId="0" borderId="0" xfId="4" applyNumberFormat="1" applyFont="1" applyFill="1" applyBorder="1" applyProtection="1"/>
    <xf numFmtId="43" fontId="26" fillId="0" borderId="0" xfId="0" applyNumberFormat="1" applyFont="1"/>
    <xf numFmtId="41" fontId="26" fillId="0" borderId="0" xfId="0" applyNumberFormat="1" applyFont="1"/>
    <xf numFmtId="0" fontId="26" fillId="0" borderId="0" xfId="0" applyFont="1"/>
    <xf numFmtId="0" fontId="26" fillId="5" borderId="0" xfId="0" applyFont="1" applyFill="1"/>
    <xf numFmtId="0" fontId="27" fillId="0" borderId="0" xfId="0" applyFont="1" applyAlignment="1">
      <alignment horizontal="left"/>
    </xf>
    <xf numFmtId="0" fontId="27" fillId="0" borderId="0" xfId="0" applyFont="1"/>
    <xf numFmtId="43" fontId="27" fillId="0" borderId="0" xfId="0" applyNumberFormat="1" applyFont="1"/>
    <xf numFmtId="41" fontId="27" fillId="0" borderId="0" xfId="0" applyNumberFormat="1" applyFont="1"/>
    <xf numFmtId="49" fontId="27" fillId="0" borderId="0" xfId="8" applyNumberFormat="1" applyFont="1"/>
    <xf numFmtId="0" fontId="27" fillId="0" borderId="0" xfId="8" applyFont="1"/>
    <xf numFmtId="0" fontId="26" fillId="0" borderId="0" xfId="0"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0" fontId="10" fillId="0" borderId="0" xfId="0" applyFont="1" applyAlignment="1">
      <alignment horizontal="left"/>
    </xf>
    <xf numFmtId="43" fontId="10" fillId="0" borderId="0" xfId="0" applyNumberFormat="1" applyFont="1"/>
    <xf numFmtId="41" fontId="10" fillId="0" borderId="0" xfId="0" applyNumberFormat="1" applyFont="1"/>
    <xf numFmtId="41" fontId="27" fillId="0" borderId="0" xfId="0" applyNumberFormat="1" applyFont="1" applyAlignment="1">
      <alignment horizontal="left"/>
    </xf>
    <xf numFmtId="0" fontId="27" fillId="5" borderId="0" xfId="0" applyFont="1" applyFill="1"/>
    <xf numFmtId="165" fontId="3" fillId="2" borderId="0" xfId="1" applyNumberFormat="1" applyFont="1" applyFill="1" applyBorder="1" applyProtection="1"/>
    <xf numFmtId="165" fontId="3" fillId="2" borderId="11" xfId="1" applyNumberFormat="1" applyFont="1" applyFill="1" applyBorder="1" applyProtection="1"/>
    <xf numFmtId="0" fontId="3" fillId="2" borderId="0" xfId="0" applyFont="1" applyFill="1"/>
    <xf numFmtId="165" fontId="3" fillId="2" borderId="11" xfId="1" applyNumberFormat="1" applyFont="1" applyFill="1" applyBorder="1" applyAlignment="1" applyProtection="1">
      <alignment horizontal="center"/>
    </xf>
    <xf numFmtId="0" fontId="1" fillId="2" borderId="0" xfId="0" applyFont="1" applyFill="1"/>
    <xf numFmtId="41" fontId="3" fillId="2" borderId="0" xfId="0" applyNumberFormat="1" applyFont="1" applyFill="1"/>
    <xf numFmtId="0" fontId="1" fillId="2" borderId="0" xfId="0" applyFont="1" applyFill="1" applyAlignment="1">
      <alignment horizontal="left"/>
    </xf>
    <xf numFmtId="165" fontId="1" fillId="2" borderId="0" xfId="1" applyNumberFormat="1" applyFont="1" applyFill="1" applyBorder="1" applyProtection="1"/>
    <xf numFmtId="0" fontId="27" fillId="2" borderId="18" xfId="0" applyFont="1" applyFill="1" applyBorder="1"/>
    <xf numFmtId="0" fontId="1" fillId="2" borderId="24" xfId="0" applyFont="1" applyFill="1" applyBorder="1"/>
    <xf numFmtId="165" fontId="1" fillId="2" borderId="24" xfId="1" applyNumberFormat="1" applyFont="1" applyFill="1" applyBorder="1" applyProtection="1"/>
    <xf numFmtId="0" fontId="1" fillId="0" borderId="0" xfId="0" applyFont="1" applyAlignment="1">
      <alignment vertical="center" wrapText="1"/>
    </xf>
    <xf numFmtId="0" fontId="0" fillId="9" borderId="0" xfId="0" applyFill="1"/>
    <xf numFmtId="0" fontId="0" fillId="9" borderId="0" xfId="0" applyFill="1" applyAlignment="1">
      <alignment vertical="center" wrapText="1"/>
    </xf>
    <xf numFmtId="0" fontId="0" fillId="0" borderId="0" xfId="0" applyAlignment="1">
      <alignment vertical="center" wrapText="1"/>
    </xf>
    <xf numFmtId="0" fontId="1" fillId="0" borderId="27" xfId="0" applyFont="1" applyBorder="1" applyAlignment="1">
      <alignment vertical="center" wrapText="1"/>
    </xf>
    <xf numFmtId="0" fontId="1" fillId="0" borderId="17" xfId="0" applyFont="1" applyBorder="1" applyAlignment="1">
      <alignment vertical="center" wrapText="1"/>
    </xf>
    <xf numFmtId="41" fontId="1" fillId="2" borderId="1" xfId="1" applyNumberFormat="1" applyFont="1" applyFill="1" applyBorder="1" applyProtection="1"/>
    <xf numFmtId="41" fontId="1" fillId="2" borderId="0" xfId="0" applyNumberFormat="1" applyFont="1" applyFill="1"/>
    <xf numFmtId="165" fontId="1" fillId="2" borderId="11" xfId="1" applyNumberFormat="1" applyFont="1" applyFill="1" applyBorder="1" applyProtection="1"/>
    <xf numFmtId="41" fontId="1" fillId="2" borderId="11" xfId="0" applyNumberFormat="1" applyFont="1" applyFill="1" applyBorder="1"/>
    <xf numFmtId="0" fontId="1" fillId="2" borderId="11" xfId="0" applyFont="1" applyFill="1" applyBorder="1"/>
    <xf numFmtId="165" fontId="1" fillId="0" borderId="0" xfId="0" applyNumberFormat="1" applyFont="1"/>
    <xf numFmtId="165" fontId="1" fillId="2" borderId="24" xfId="1" applyNumberFormat="1" applyFont="1" applyFill="1" applyBorder="1" applyAlignment="1" applyProtection="1"/>
    <xf numFmtId="165" fontId="1" fillId="0" borderId="0" xfId="1" applyNumberFormat="1" applyFont="1" applyFill="1" applyProtection="1"/>
    <xf numFmtId="165" fontId="1" fillId="0" borderId="0" xfId="1" applyNumberFormat="1" applyFont="1" applyProtection="1"/>
    <xf numFmtId="0" fontId="29" fillId="2" borderId="0" xfId="8" applyFont="1" applyFill="1"/>
    <xf numFmtId="49" fontId="1" fillId="0" borderId="0" xfId="8" applyNumberFormat="1"/>
    <xf numFmtId="0" fontId="1" fillId="0" borderId="0" xfId="8"/>
    <xf numFmtId="166" fontId="29" fillId="2" borderId="0" xfId="3" applyNumberFormat="1" applyFont="1" applyFill="1" applyBorder="1" applyAlignment="1" applyProtection="1">
      <alignment horizontal="left" indent="3"/>
    </xf>
    <xf numFmtId="0" fontId="3" fillId="2" borderId="0" xfId="0" applyFont="1" applyFill="1" applyAlignment="1">
      <alignment vertical="center"/>
    </xf>
    <xf numFmtId="41" fontId="1" fillId="2" borderId="36" xfId="1" applyNumberFormat="1" applyFont="1" applyFill="1" applyBorder="1" applyProtection="1"/>
    <xf numFmtId="165" fontId="1" fillId="2" borderId="40" xfId="1" applyNumberFormat="1" applyFont="1" applyFill="1" applyBorder="1" applyAlignment="1" applyProtection="1">
      <alignment vertical="top"/>
    </xf>
    <xf numFmtId="41" fontId="1" fillId="2" borderId="40" xfId="0" applyNumberFormat="1" applyFont="1" applyFill="1" applyBorder="1" applyAlignment="1">
      <alignment vertical="top"/>
    </xf>
    <xf numFmtId="41" fontId="1" fillId="2" borderId="0" xfId="1" applyNumberFormat="1" applyFont="1" applyFill="1" applyBorder="1" applyAlignment="1" applyProtection="1">
      <alignment horizontal="center"/>
    </xf>
    <xf numFmtId="41" fontId="1" fillId="2" borderId="0" xfId="1" applyNumberFormat="1" applyFont="1" applyFill="1" applyBorder="1" applyProtection="1"/>
    <xf numFmtId="165" fontId="1" fillId="2" borderId="5" xfId="1" applyNumberFormat="1" applyFont="1" applyFill="1" applyBorder="1" applyProtection="1"/>
    <xf numFmtId="0" fontId="23" fillId="2" borderId="2" xfId="0" applyFont="1" applyFill="1" applyBorder="1"/>
    <xf numFmtId="0" fontId="30" fillId="0" borderId="0" xfId="8" applyFont="1"/>
    <xf numFmtId="0" fontId="24" fillId="2" borderId="2" xfId="0" applyFont="1" applyFill="1" applyBorder="1"/>
    <xf numFmtId="0" fontId="27" fillId="2" borderId="2" xfId="0" applyFont="1" applyFill="1" applyBorder="1"/>
    <xf numFmtId="0" fontId="26" fillId="0" borderId="0" xfId="8" applyFont="1"/>
    <xf numFmtId="41" fontId="26" fillId="0" borderId="0" xfId="0" applyNumberFormat="1" applyFont="1" applyAlignment="1">
      <alignment horizontal="left"/>
    </xf>
    <xf numFmtId="165" fontId="3" fillId="0" borderId="0" xfId="1" applyNumberFormat="1" applyFont="1" applyFill="1" applyBorder="1" applyAlignment="1" applyProtection="1"/>
    <xf numFmtId="165" fontId="3" fillId="0" borderId="0" xfId="1" applyNumberFormat="1" applyFont="1" applyFill="1" applyProtection="1"/>
    <xf numFmtId="0" fontId="19" fillId="0" borderId="0" xfId="0" applyFont="1"/>
    <xf numFmtId="0" fontId="20" fillId="0" borderId="0" xfId="0" applyFont="1"/>
    <xf numFmtId="0" fontId="21" fillId="2" borderId="0" xfId="8" applyFont="1" applyFill="1"/>
    <xf numFmtId="165" fontId="3" fillId="2" borderId="0" xfId="1" applyNumberFormat="1" applyFont="1" applyFill="1" applyBorder="1" applyAlignment="1" applyProtection="1">
      <alignment horizontal="center"/>
    </xf>
    <xf numFmtId="0" fontId="3" fillId="2" borderId="28" xfId="0" applyFont="1" applyFill="1" applyBorder="1" applyAlignment="1">
      <alignment horizontal="right"/>
    </xf>
    <xf numFmtId="165" fontId="1" fillId="2" borderId="0" xfId="1" applyNumberFormat="1" applyFont="1" applyFill="1" applyBorder="1" applyAlignment="1" applyProtection="1">
      <alignment horizontal="center"/>
    </xf>
    <xf numFmtId="0" fontId="3" fillId="2" borderId="0" xfId="0" applyFont="1" applyFill="1" applyAlignment="1">
      <alignment horizontal="left"/>
    </xf>
    <xf numFmtId="0" fontId="34" fillId="2" borderId="22" xfId="8" applyFont="1" applyFill="1" applyBorder="1" applyAlignment="1">
      <alignment horizontal="left" vertical="center"/>
    </xf>
    <xf numFmtId="0" fontId="35" fillId="2" borderId="0" xfId="8" applyFont="1" applyFill="1" applyAlignment="1">
      <alignment horizontal="center" vertical="center"/>
    </xf>
    <xf numFmtId="0" fontId="34" fillId="2" borderId="39" xfId="0" applyFont="1" applyFill="1" applyBorder="1" applyAlignment="1">
      <alignment horizontal="left" vertical="center"/>
    </xf>
    <xf numFmtId="0" fontId="35" fillId="2" borderId="26" xfId="0" applyFont="1" applyFill="1" applyBorder="1" applyAlignment="1">
      <alignment horizontal="center" vertical="center"/>
    </xf>
    <xf numFmtId="0" fontId="35" fillId="2" borderId="46" xfId="0" applyFont="1" applyFill="1" applyBorder="1" applyAlignment="1">
      <alignment horizontal="left" vertical="center"/>
    </xf>
    <xf numFmtId="0" fontId="35" fillId="2" borderId="27" xfId="0" applyFont="1" applyFill="1" applyBorder="1" applyAlignment="1">
      <alignment horizontal="right" vertical="center"/>
    </xf>
    <xf numFmtId="10" fontId="35" fillId="2" borderId="28" xfId="8" applyNumberFormat="1" applyFont="1" applyFill="1" applyBorder="1"/>
    <xf numFmtId="10" fontId="35" fillId="2" borderId="38" xfId="0" applyNumberFormat="1" applyFont="1" applyFill="1" applyBorder="1"/>
    <xf numFmtId="0" fontId="3" fillId="10" borderId="22" xfId="8" applyFont="1" applyFill="1" applyBorder="1" applyAlignment="1">
      <alignment horizontal="right" vertical="center"/>
    </xf>
    <xf numFmtId="0" fontId="36" fillId="11" borderId="2" xfId="0" applyFont="1" applyFill="1" applyBorder="1" applyAlignment="1" applyProtection="1">
      <alignment vertical="center"/>
      <protection locked="0"/>
    </xf>
    <xf numFmtId="0" fontId="28" fillId="11" borderId="2" xfId="0" applyFont="1" applyFill="1" applyBorder="1" applyProtection="1">
      <protection locked="0"/>
    </xf>
    <xf numFmtId="0" fontId="28" fillId="11" borderId="2" xfId="8" applyFont="1" applyFill="1" applyBorder="1" applyProtection="1">
      <protection locked="0"/>
    </xf>
    <xf numFmtId="0" fontId="28" fillId="11" borderId="1" xfId="0" applyFont="1" applyFill="1" applyBorder="1" applyProtection="1">
      <protection locked="0"/>
    </xf>
    <xf numFmtId="0" fontId="28" fillId="11" borderId="1" xfId="8" applyFont="1" applyFill="1" applyBorder="1" applyProtection="1">
      <protection locked="0"/>
    </xf>
    <xf numFmtId="0" fontId="3" fillId="10" borderId="22" xfId="8" applyFont="1" applyFill="1" applyBorder="1" applyAlignment="1">
      <alignment horizontal="right"/>
    </xf>
    <xf numFmtId="0" fontId="36" fillId="11" borderId="2" xfId="0" applyFont="1" applyFill="1" applyBorder="1" applyProtection="1">
      <protection locked="0"/>
    </xf>
    <xf numFmtId="0" fontId="36" fillId="11" borderId="1" xfId="0" applyFont="1" applyFill="1" applyBorder="1" applyProtection="1">
      <protection locked="0"/>
    </xf>
    <xf numFmtId="0" fontId="3" fillId="10" borderId="22" xfId="0" applyFont="1" applyFill="1" applyBorder="1" applyAlignment="1">
      <alignment horizontal="right" vertical="center"/>
    </xf>
    <xf numFmtId="0" fontId="36" fillId="11" borderId="26" xfId="0" applyFont="1" applyFill="1" applyBorder="1" applyAlignment="1" applyProtection="1">
      <alignment horizontal="left" vertical="center"/>
      <protection locked="0"/>
    </xf>
    <xf numFmtId="0" fontId="3" fillId="10" borderId="0" xfId="0" applyFont="1" applyFill="1"/>
    <xf numFmtId="0" fontId="3" fillId="10" borderId="22" xfId="0" applyFont="1" applyFill="1" applyBorder="1" applyAlignment="1">
      <alignment horizontal="right"/>
    </xf>
    <xf numFmtId="0" fontId="28" fillId="11" borderId="0" xfId="0" applyFont="1" applyFill="1" applyProtection="1">
      <protection locked="0"/>
    </xf>
    <xf numFmtId="14" fontId="1" fillId="10" borderId="0" xfId="0" applyNumberFormat="1" applyFont="1" applyFill="1"/>
    <xf numFmtId="0" fontId="1" fillId="10" borderId="0" xfId="0" applyFont="1" applyFill="1"/>
    <xf numFmtId="14" fontId="28" fillId="11" borderId="8" xfId="0" applyNumberFormat="1" applyFont="1" applyFill="1" applyBorder="1" applyProtection="1">
      <protection locked="0"/>
    </xf>
    <xf numFmtId="0" fontId="3" fillId="10" borderId="0" xfId="0" applyFont="1" applyFill="1" applyAlignment="1">
      <alignment horizontal="right"/>
    </xf>
    <xf numFmtId="9" fontId="28" fillId="11" borderId="8" xfId="0" applyNumberFormat="1" applyFont="1" applyFill="1" applyBorder="1" applyProtection="1">
      <protection locked="0"/>
    </xf>
    <xf numFmtId="0" fontId="1" fillId="2" borderId="28" xfId="0" applyFont="1" applyFill="1" applyBorder="1"/>
    <xf numFmtId="0" fontId="3" fillId="10" borderId="28" xfId="0" applyFont="1" applyFill="1" applyBorder="1" applyAlignment="1">
      <alignment horizontal="right"/>
    </xf>
    <xf numFmtId="9" fontId="3" fillId="10" borderId="22" xfId="0" applyNumberFormat="1" applyFont="1" applyFill="1" applyBorder="1"/>
    <xf numFmtId="0" fontId="1" fillId="10" borderId="28" xfId="0" applyFont="1" applyFill="1" applyBorder="1"/>
    <xf numFmtId="10" fontId="21" fillId="11" borderId="28" xfId="8" applyNumberFormat="1" applyFont="1" applyFill="1" applyBorder="1"/>
    <xf numFmtId="0" fontId="1" fillId="11" borderId="1" xfId="0" applyFont="1" applyFill="1" applyBorder="1" applyProtection="1">
      <protection locked="0"/>
    </xf>
    <xf numFmtId="10" fontId="21" fillId="11" borderId="10" xfId="0" applyNumberFormat="1" applyFont="1" applyFill="1" applyBorder="1" applyAlignment="1" applyProtection="1">
      <alignment vertical="center"/>
      <protection locked="0"/>
    </xf>
    <xf numFmtId="165" fontId="1" fillId="11" borderId="30" xfId="1" applyNumberFormat="1" applyFont="1" applyFill="1" applyBorder="1" applyProtection="1">
      <protection locked="0"/>
    </xf>
    <xf numFmtId="165" fontId="1" fillId="11" borderId="2" xfId="1" applyNumberFormat="1" applyFont="1" applyFill="1" applyBorder="1" applyProtection="1">
      <protection locked="0"/>
    </xf>
    <xf numFmtId="165" fontId="1" fillId="11" borderId="1" xfId="1" applyNumberFormat="1" applyFont="1" applyFill="1" applyBorder="1" applyProtection="1">
      <protection locked="0"/>
    </xf>
    <xf numFmtId="165" fontId="1" fillId="11" borderId="3" xfId="1" applyNumberFormat="1" applyFont="1" applyFill="1" applyBorder="1" applyProtection="1">
      <protection locked="0"/>
    </xf>
    <xf numFmtId="10" fontId="35" fillId="11" borderId="28" xfId="8" applyNumberFormat="1" applyFont="1" applyFill="1" applyBorder="1"/>
    <xf numFmtId="10" fontId="35" fillId="11" borderId="51" xfId="0" applyNumberFormat="1" applyFont="1" applyFill="1" applyBorder="1" applyAlignment="1" applyProtection="1">
      <alignment vertical="center"/>
      <protection locked="0"/>
    </xf>
    <xf numFmtId="165" fontId="1" fillId="11" borderId="41" xfId="1" applyNumberFormat="1" applyFont="1" applyFill="1" applyBorder="1" applyAlignment="1" applyProtection="1">
      <alignment vertical="top"/>
      <protection locked="0"/>
    </xf>
    <xf numFmtId="165" fontId="1" fillId="11" borderId="20" xfId="1" applyNumberFormat="1" applyFont="1" applyFill="1" applyBorder="1" applyProtection="1">
      <protection locked="0"/>
    </xf>
    <xf numFmtId="165" fontId="1" fillId="11" borderId="42" xfId="1" applyNumberFormat="1" applyFont="1" applyFill="1" applyBorder="1" applyProtection="1">
      <protection locked="0"/>
    </xf>
    <xf numFmtId="10" fontId="1" fillId="11" borderId="6" xfId="0" applyNumberFormat="1" applyFont="1" applyFill="1" applyBorder="1" applyProtection="1">
      <protection locked="0"/>
    </xf>
    <xf numFmtId="10" fontId="1" fillId="11" borderId="31" xfId="0" applyNumberFormat="1" applyFont="1" applyFill="1" applyBorder="1" applyProtection="1">
      <protection locked="0"/>
    </xf>
    <xf numFmtId="10" fontId="1" fillId="11" borderId="4" xfId="0" applyNumberFormat="1" applyFont="1" applyFill="1" applyBorder="1" applyProtection="1">
      <protection locked="0"/>
    </xf>
    <xf numFmtId="165" fontId="1" fillId="11" borderId="8" xfId="1" applyNumberFormat="1" applyFont="1" applyFill="1" applyBorder="1" applyProtection="1">
      <protection locked="0"/>
    </xf>
    <xf numFmtId="165" fontId="1" fillId="11" borderId="34" xfId="1" applyNumberFormat="1" applyFont="1" applyFill="1" applyBorder="1" applyProtection="1">
      <protection locked="0"/>
    </xf>
    <xf numFmtId="164" fontId="1" fillId="11" borderId="35" xfId="0" applyNumberFormat="1" applyFont="1" applyFill="1" applyBorder="1" applyProtection="1">
      <protection locked="0"/>
    </xf>
    <xf numFmtId="10" fontId="1" fillId="11" borderId="35" xfId="0" applyNumberFormat="1" applyFont="1" applyFill="1" applyBorder="1" applyProtection="1">
      <protection locked="0"/>
    </xf>
    <xf numFmtId="164" fontId="1" fillId="11" borderId="37" xfId="0" applyNumberFormat="1" applyFont="1" applyFill="1" applyBorder="1" applyProtection="1">
      <protection locked="0"/>
    </xf>
    <xf numFmtId="10" fontId="1" fillId="11" borderId="37" xfId="0" applyNumberFormat="1" applyFont="1" applyFill="1" applyBorder="1" applyProtection="1">
      <protection locked="0"/>
    </xf>
    <xf numFmtId="165" fontId="1" fillId="11" borderId="36" xfId="1" applyNumberFormat="1" applyFont="1" applyFill="1" applyBorder="1" applyProtection="1">
      <protection locked="0"/>
    </xf>
    <xf numFmtId="0" fontId="3" fillId="12" borderId="0" xfId="0" applyFont="1" applyFill="1" applyAlignment="1">
      <alignment horizontal="center" vertical="center" wrapText="1"/>
    </xf>
    <xf numFmtId="165" fontId="3" fillId="12" borderId="25" xfId="1" applyNumberFormat="1" applyFont="1" applyFill="1" applyBorder="1" applyProtection="1"/>
    <xf numFmtId="0" fontId="3" fillId="12" borderId="24" xfId="0" applyFont="1" applyFill="1" applyBorder="1" applyAlignment="1">
      <alignment vertical="center"/>
    </xf>
    <xf numFmtId="0" fontId="1" fillId="13" borderId="0" xfId="0" applyFont="1" applyFill="1"/>
    <xf numFmtId="0" fontId="3" fillId="13" borderId="0" xfId="0" applyFont="1" applyFill="1" applyAlignment="1">
      <alignment horizontal="center"/>
    </xf>
    <xf numFmtId="165" fontId="1" fillId="2" borderId="11" xfId="1" applyNumberFormat="1" applyFont="1" applyFill="1" applyBorder="1" applyAlignment="1" applyProtection="1">
      <alignment horizontal="center"/>
    </xf>
    <xf numFmtId="165" fontId="1" fillId="14" borderId="0" xfId="1" applyNumberFormat="1" applyFont="1" applyFill="1" applyBorder="1" applyProtection="1"/>
    <xf numFmtId="165" fontId="1" fillId="14" borderId="28" xfId="1" applyNumberFormat="1" applyFont="1" applyFill="1" applyBorder="1" applyProtection="1"/>
    <xf numFmtId="165" fontId="1" fillId="14" borderId="18" xfId="1" applyNumberFormat="1" applyFont="1" applyFill="1" applyBorder="1" applyProtection="1"/>
    <xf numFmtId="165" fontId="3" fillId="14" borderId="10" xfId="1" applyNumberFormat="1" applyFont="1" applyFill="1" applyBorder="1" applyProtection="1"/>
    <xf numFmtId="41" fontId="1" fillId="14" borderId="8" xfId="1" applyNumberFormat="1" applyFont="1" applyFill="1" applyBorder="1" applyAlignment="1" applyProtection="1">
      <alignment horizontal="center"/>
    </xf>
    <xf numFmtId="41" fontId="1" fillId="14" borderId="21" xfId="1" applyNumberFormat="1" applyFont="1" applyFill="1" applyBorder="1" applyAlignment="1" applyProtection="1">
      <alignment horizontal="center"/>
    </xf>
    <xf numFmtId="165" fontId="1" fillId="14" borderId="15" xfId="1" applyNumberFormat="1" applyFont="1" applyFill="1" applyBorder="1" applyProtection="1"/>
    <xf numFmtId="165" fontId="3" fillId="14" borderId="15" xfId="1" applyNumberFormat="1" applyFont="1" applyFill="1" applyBorder="1" applyProtection="1"/>
    <xf numFmtId="41" fontId="1" fillId="14" borderId="8" xfId="1" applyNumberFormat="1" applyFont="1" applyFill="1" applyBorder="1" applyProtection="1"/>
    <xf numFmtId="165" fontId="3" fillId="14" borderId="12" xfId="1" applyNumberFormat="1" applyFont="1" applyFill="1" applyBorder="1" applyProtection="1"/>
    <xf numFmtId="0" fontId="1" fillId="2" borderId="17" xfId="0" applyFont="1" applyFill="1" applyBorder="1"/>
    <xf numFmtId="0" fontId="3" fillId="2" borderId="17" xfId="0" applyFont="1" applyFill="1" applyBorder="1"/>
    <xf numFmtId="0" fontId="1" fillId="2" borderId="44" xfId="0" applyFont="1" applyFill="1" applyBorder="1"/>
    <xf numFmtId="0" fontId="1" fillId="2" borderId="0" xfId="8" applyFill="1"/>
    <xf numFmtId="0" fontId="3" fillId="2" borderId="0" xfId="8" applyFont="1" applyFill="1"/>
    <xf numFmtId="41" fontId="1" fillId="2" borderId="28" xfId="8" applyNumberFormat="1" applyFill="1" applyBorder="1"/>
    <xf numFmtId="0" fontId="16" fillId="2" borderId="0" xfId="8" applyFont="1" applyFill="1"/>
    <xf numFmtId="0" fontId="4" fillId="2" borderId="0" xfId="8" applyFont="1" applyFill="1"/>
    <xf numFmtId="0" fontId="1" fillId="2" borderId="0" xfId="8" applyFill="1" applyAlignment="1">
      <alignment horizontal="center"/>
    </xf>
    <xf numFmtId="0" fontId="1" fillId="2" borderId="28" xfId="8" applyFill="1" applyBorder="1"/>
    <xf numFmtId="0" fontId="35" fillId="2" borderId="0" xfId="0" applyFont="1" applyFill="1"/>
    <xf numFmtId="0" fontId="21" fillId="2" borderId="0" xfId="0" applyFont="1" applyFill="1"/>
    <xf numFmtId="0" fontId="3" fillId="2" borderId="28" xfId="0" applyFont="1" applyFill="1" applyBorder="1"/>
    <xf numFmtId="9" fontId="3" fillId="10" borderId="0" xfId="0" applyNumberFormat="1" applyFont="1" applyFill="1"/>
    <xf numFmtId="9" fontId="3" fillId="10" borderId="0" xfId="0" applyNumberFormat="1" applyFont="1" applyFill="1" applyAlignment="1">
      <alignment horizontal="right"/>
    </xf>
    <xf numFmtId="0" fontId="18" fillId="2" borderId="28" xfId="0" applyFont="1" applyFill="1" applyBorder="1"/>
    <xf numFmtId="0" fontId="17" fillId="13" borderId="22" xfId="0" applyFont="1" applyFill="1" applyBorder="1" applyAlignment="1">
      <alignment horizontal="center"/>
    </xf>
    <xf numFmtId="0" fontId="5" fillId="2" borderId="28" xfId="0" applyFont="1" applyFill="1" applyBorder="1" applyAlignment="1">
      <alignment horizontal="center"/>
    </xf>
    <xf numFmtId="0" fontId="3" fillId="13" borderId="22" xfId="0" applyFont="1" applyFill="1" applyBorder="1" applyAlignment="1">
      <alignment horizontal="center"/>
    </xf>
    <xf numFmtId="0" fontId="1" fillId="11" borderId="37" xfId="0" applyFont="1" applyFill="1" applyBorder="1" applyAlignment="1" applyProtection="1">
      <alignment horizontal="left"/>
      <protection locked="0"/>
    </xf>
    <xf numFmtId="0" fontId="1" fillId="2" borderId="28" xfId="0" applyFont="1" applyFill="1" applyBorder="1" applyAlignment="1">
      <alignment horizontal="left"/>
    </xf>
    <xf numFmtId="0" fontId="1" fillId="11" borderId="35" xfId="0" applyFont="1" applyFill="1" applyBorder="1" applyAlignment="1" applyProtection="1">
      <alignment horizontal="left"/>
      <protection locked="0"/>
    </xf>
    <xf numFmtId="0" fontId="1" fillId="2" borderId="22" xfId="0" applyFont="1" applyFill="1" applyBorder="1" applyAlignment="1">
      <alignment horizontal="left"/>
    </xf>
    <xf numFmtId="0" fontId="1" fillId="2" borderId="45" xfId="0" applyFont="1" applyFill="1" applyBorder="1" applyAlignment="1">
      <alignment horizontal="left"/>
    </xf>
    <xf numFmtId="41" fontId="3" fillId="2" borderId="22" xfId="0" applyNumberFormat="1" applyFont="1" applyFill="1" applyBorder="1" applyAlignment="1">
      <alignment horizontal="left"/>
    </xf>
    <xf numFmtId="41" fontId="3" fillId="2" borderId="28" xfId="0" applyNumberFormat="1" applyFont="1" applyFill="1" applyBorder="1" applyAlignment="1">
      <alignment horizontal="left"/>
    </xf>
    <xf numFmtId="41" fontId="1" fillId="2" borderId="52" xfId="0" applyNumberFormat="1" applyFont="1" applyFill="1" applyBorder="1" applyAlignment="1">
      <alignment horizontal="left"/>
    </xf>
    <xf numFmtId="41" fontId="3" fillId="2" borderId="53" xfId="0" applyNumberFormat="1" applyFont="1" applyFill="1" applyBorder="1" applyAlignment="1">
      <alignment horizontal="left"/>
    </xf>
    <xf numFmtId="0" fontId="3" fillId="2" borderId="49" xfId="0" applyFont="1" applyFill="1" applyBorder="1"/>
    <xf numFmtId="0" fontId="1" fillId="2" borderId="22" xfId="0" applyFont="1" applyFill="1" applyBorder="1"/>
    <xf numFmtId="0" fontId="3" fillId="2" borderId="52" xfId="0" applyFont="1" applyFill="1" applyBorder="1" applyAlignment="1">
      <alignment horizontal="left"/>
    </xf>
    <xf numFmtId="0" fontId="3" fillId="2" borderId="53" xfId="0" applyFont="1" applyFill="1" applyBorder="1" applyAlignment="1">
      <alignment horizontal="left"/>
    </xf>
    <xf numFmtId="0" fontId="3" fillId="2" borderId="22" xfId="0" applyFont="1" applyFill="1" applyBorder="1" applyAlignment="1">
      <alignment horizontal="left"/>
    </xf>
    <xf numFmtId="0" fontId="3" fillId="2" borderId="28" xfId="0" applyFont="1" applyFill="1" applyBorder="1" applyAlignment="1">
      <alignment horizontal="left"/>
    </xf>
    <xf numFmtId="0" fontId="3" fillId="2" borderId="54" xfId="0" applyFont="1" applyFill="1" applyBorder="1" applyAlignment="1">
      <alignment vertical="center"/>
    </xf>
    <xf numFmtId="165" fontId="13" fillId="12" borderId="0" xfId="1" applyNumberFormat="1" applyFont="1" applyFill="1" applyBorder="1" applyAlignment="1" applyProtection="1"/>
    <xf numFmtId="165" fontId="3" fillId="2" borderId="28" xfId="1" applyNumberFormat="1" applyFont="1" applyFill="1" applyBorder="1" applyProtection="1"/>
    <xf numFmtId="0" fontId="3" fillId="11" borderId="22" xfId="0" applyFont="1" applyFill="1" applyBorder="1" applyAlignment="1" applyProtection="1">
      <alignment horizontal="left"/>
      <protection locked="0"/>
    </xf>
    <xf numFmtId="0" fontId="23" fillId="2" borderId="28" xfId="0" applyFont="1" applyFill="1" applyBorder="1"/>
    <xf numFmtId="0" fontId="23" fillId="2" borderId="0" xfId="0" applyFont="1" applyFill="1"/>
    <xf numFmtId="0" fontId="4" fillId="2" borderId="0" xfId="0" applyFont="1" applyFill="1" applyAlignment="1">
      <alignment horizontal="center"/>
    </xf>
    <xf numFmtId="0" fontId="1" fillId="2" borderId="35" xfId="0" applyFont="1" applyFill="1" applyBorder="1" applyAlignment="1">
      <alignment horizontal="left"/>
    </xf>
    <xf numFmtId="0" fontId="24" fillId="2" borderId="28" xfId="0" applyFont="1" applyFill="1" applyBorder="1"/>
    <xf numFmtId="0" fontId="24" fillId="2" borderId="0" xfId="0" applyFont="1" applyFill="1"/>
    <xf numFmtId="0" fontId="27" fillId="2" borderId="0" xfId="0" applyFont="1" applyFill="1"/>
    <xf numFmtId="0" fontId="28" fillId="2" borderId="28" xfId="0" applyFont="1" applyFill="1" applyBorder="1"/>
    <xf numFmtId="0" fontId="26" fillId="2" borderId="28" xfId="0" applyFont="1" applyFill="1" applyBorder="1"/>
    <xf numFmtId="0" fontId="3" fillId="2" borderId="28" xfId="0" applyFont="1" applyFill="1" applyBorder="1" applyAlignment="1">
      <alignment vertical="center"/>
    </xf>
    <xf numFmtId="165" fontId="3" fillId="13" borderId="23" xfId="1" applyNumberFormat="1" applyFont="1" applyFill="1" applyBorder="1" applyProtection="1"/>
    <xf numFmtId="165" fontId="3" fillId="13" borderId="19" xfId="1" applyNumberFormat="1" applyFont="1" applyFill="1" applyBorder="1" applyProtection="1"/>
    <xf numFmtId="165" fontId="3" fillId="13" borderId="15" xfId="1" applyNumberFormat="1" applyFont="1" applyFill="1" applyBorder="1" applyProtection="1"/>
    <xf numFmtId="165" fontId="3" fillId="13" borderId="14" xfId="1" applyNumberFormat="1" applyFont="1" applyFill="1" applyBorder="1" applyProtection="1"/>
    <xf numFmtId="165" fontId="3" fillId="13" borderId="13" xfId="1" applyNumberFormat="1" applyFont="1" applyFill="1" applyBorder="1" applyProtection="1"/>
    <xf numFmtId="41" fontId="3" fillId="13" borderId="19" xfId="1" applyNumberFormat="1" applyFont="1" applyFill="1" applyBorder="1" applyAlignment="1" applyProtection="1">
      <alignment horizontal="center"/>
    </xf>
    <xf numFmtId="165" fontId="3" fillId="13" borderId="12" xfId="1" applyNumberFormat="1" applyFont="1" applyFill="1" applyBorder="1" applyProtection="1"/>
    <xf numFmtId="165" fontId="3" fillId="13" borderId="41" xfId="1" applyNumberFormat="1" applyFont="1" applyFill="1" applyBorder="1" applyAlignment="1" applyProtection="1">
      <alignment vertical="top"/>
    </xf>
    <xf numFmtId="0" fontId="27" fillId="13" borderId="0" xfId="0" applyFont="1" applyFill="1"/>
    <xf numFmtId="165" fontId="3" fillId="13" borderId="0" xfId="1" applyNumberFormat="1" applyFont="1" applyFill="1" applyBorder="1" applyAlignment="1" applyProtection="1">
      <alignment horizontal="center"/>
    </xf>
    <xf numFmtId="165" fontId="1" fillId="13" borderId="21" xfId="1" applyNumberFormat="1" applyFont="1" applyFill="1" applyBorder="1" applyProtection="1"/>
    <xf numFmtId="165" fontId="1" fillId="13" borderId="9" xfId="1" applyNumberFormat="1" applyFont="1" applyFill="1" applyBorder="1" applyProtection="1"/>
    <xf numFmtId="165" fontId="1" fillId="13" borderId="9" xfId="1" applyNumberFormat="1" applyFont="1" applyFill="1" applyBorder="1" applyAlignment="1" applyProtection="1"/>
    <xf numFmtId="164" fontId="1" fillId="11" borderId="56" xfId="0" applyNumberFormat="1" applyFont="1" applyFill="1" applyBorder="1" applyProtection="1">
      <protection locked="0"/>
    </xf>
    <xf numFmtId="41" fontId="1" fillId="2" borderId="17" xfId="0" applyNumberFormat="1" applyFont="1" applyFill="1" applyBorder="1"/>
    <xf numFmtId="10" fontId="1" fillId="11" borderId="56" xfId="0" applyNumberFormat="1" applyFont="1" applyFill="1" applyBorder="1" applyProtection="1">
      <protection locked="0"/>
    </xf>
    <xf numFmtId="165" fontId="3" fillId="2" borderId="43" xfId="1" applyNumberFormat="1" applyFont="1" applyFill="1" applyBorder="1" applyProtection="1"/>
    <xf numFmtId="165" fontId="1" fillId="14" borderId="46" xfId="1" applyNumberFormat="1" applyFont="1" applyFill="1" applyBorder="1" applyProtection="1"/>
    <xf numFmtId="165" fontId="1" fillId="14" borderId="27" xfId="1" applyNumberFormat="1" applyFont="1" applyFill="1" applyBorder="1" applyProtection="1"/>
    <xf numFmtId="165" fontId="1" fillId="2" borderId="40" xfId="1" applyNumberFormat="1" applyFont="1" applyFill="1" applyBorder="1" applyProtection="1"/>
    <xf numFmtId="41" fontId="1" fillId="2" borderId="40" xfId="0" applyNumberFormat="1" applyFont="1" applyFill="1" applyBorder="1"/>
    <xf numFmtId="165" fontId="3" fillId="2" borderId="2" xfId="1" applyNumberFormat="1" applyFont="1" applyFill="1" applyBorder="1" applyAlignment="1" applyProtection="1">
      <alignment horizontal="center"/>
    </xf>
    <xf numFmtId="165" fontId="3" fillId="13" borderId="2" xfId="1" applyNumberFormat="1" applyFont="1" applyFill="1" applyBorder="1" applyAlignment="1" applyProtection="1">
      <alignment horizontal="center"/>
    </xf>
    <xf numFmtId="165" fontId="1" fillId="14" borderId="19" xfId="1" applyNumberFormat="1" applyFont="1" applyFill="1" applyBorder="1" applyProtection="1"/>
    <xf numFmtId="165" fontId="1" fillId="14" borderId="57" xfId="1" applyNumberFormat="1" applyFont="1" applyFill="1" applyBorder="1" applyProtection="1"/>
    <xf numFmtId="0" fontId="4" fillId="14" borderId="2" xfId="0" applyFont="1" applyFill="1" applyBorder="1" applyAlignment="1">
      <alignment horizontal="center"/>
    </xf>
    <xf numFmtId="0" fontId="4" fillId="14" borderId="18" xfId="0" applyFont="1" applyFill="1" applyBorder="1" applyAlignment="1">
      <alignment horizontal="center"/>
    </xf>
    <xf numFmtId="165" fontId="1" fillId="14" borderId="2" xfId="1" applyNumberFormat="1" applyFont="1" applyFill="1" applyBorder="1" applyProtection="1"/>
    <xf numFmtId="165" fontId="1" fillId="14" borderId="34" xfId="1" applyNumberFormat="1" applyFont="1" applyFill="1" applyBorder="1" applyProtection="1"/>
    <xf numFmtId="0" fontId="3" fillId="10" borderId="50" xfId="0" applyFont="1" applyFill="1" applyBorder="1" applyAlignment="1">
      <alignment vertical="center"/>
    </xf>
    <xf numFmtId="0" fontId="34" fillId="2" borderId="0" xfId="8" applyFont="1" applyFill="1" applyAlignment="1">
      <alignment horizontal="left" vertical="center"/>
    </xf>
    <xf numFmtId="0" fontId="38" fillId="2" borderId="0" xfId="8" applyFont="1" applyFill="1"/>
    <xf numFmtId="165" fontId="3" fillId="13" borderId="41" xfId="1" applyNumberFormat="1" applyFont="1" applyFill="1" applyBorder="1" applyProtection="1"/>
    <xf numFmtId="0" fontId="27" fillId="13" borderId="22" xfId="0" applyFont="1" applyFill="1" applyBorder="1" applyAlignment="1">
      <alignment horizontal="left"/>
    </xf>
    <xf numFmtId="0" fontId="4" fillId="14" borderId="0" xfId="0" applyFont="1" applyFill="1" applyAlignment="1">
      <alignment horizontal="center"/>
    </xf>
    <xf numFmtId="165" fontId="1" fillId="14" borderId="16" xfId="1" applyNumberFormat="1" applyFont="1" applyFill="1" applyBorder="1" applyProtection="1"/>
    <xf numFmtId="41" fontId="1" fillId="10" borderId="11" xfId="0" applyNumberFormat="1" applyFont="1" applyFill="1" applyBorder="1"/>
    <xf numFmtId="0" fontId="1" fillId="10" borderId="58" xfId="0" applyFont="1" applyFill="1" applyBorder="1"/>
    <xf numFmtId="165" fontId="3" fillId="13" borderId="0" xfId="1" applyNumberFormat="1" applyFont="1" applyFill="1" applyBorder="1" applyProtection="1"/>
    <xf numFmtId="0" fontId="3" fillId="13" borderId="0" xfId="0" applyFont="1" applyFill="1" applyAlignment="1">
      <alignment horizontal="right"/>
    </xf>
    <xf numFmtId="0" fontId="3" fillId="13" borderId="25" xfId="0" applyFont="1" applyFill="1" applyBorder="1" applyAlignment="1">
      <alignment horizontal="right"/>
    </xf>
    <xf numFmtId="165" fontId="28" fillId="14" borderId="0" xfId="1" applyNumberFormat="1" applyFont="1" applyFill="1" applyBorder="1" applyProtection="1"/>
    <xf numFmtId="165" fontId="28" fillId="14" borderId="28" xfId="1" applyNumberFormat="1" applyFont="1" applyFill="1" applyBorder="1" applyProtection="1"/>
    <xf numFmtId="165" fontId="1" fillId="14" borderId="32" xfId="1" applyNumberFormat="1" applyFont="1" applyFill="1" applyBorder="1" applyProtection="1"/>
    <xf numFmtId="165" fontId="1" fillId="14" borderId="33" xfId="1" applyNumberFormat="1" applyFont="1" applyFill="1" applyBorder="1" applyProtection="1"/>
    <xf numFmtId="165" fontId="3" fillId="14" borderId="29" xfId="1" applyNumberFormat="1" applyFont="1" applyFill="1" applyBorder="1" applyProtection="1"/>
    <xf numFmtId="165" fontId="3" fillId="2" borderId="28" xfId="1" applyNumberFormat="1" applyFont="1" applyFill="1" applyBorder="1" applyAlignment="1" applyProtection="1"/>
    <xf numFmtId="165" fontId="3" fillId="2" borderId="38" xfId="1" applyNumberFormat="1" applyFont="1" applyFill="1" applyBorder="1" applyAlignment="1" applyProtection="1"/>
    <xf numFmtId="165" fontId="3" fillId="13" borderId="59" xfId="1" applyNumberFormat="1" applyFont="1" applyFill="1" applyBorder="1" applyProtection="1"/>
    <xf numFmtId="165" fontId="3" fillId="13" borderId="60" xfId="1" applyNumberFormat="1" applyFont="1" applyFill="1" applyBorder="1" applyProtection="1"/>
    <xf numFmtId="41" fontId="3" fillId="13" borderId="61" xfId="1" applyNumberFormat="1" applyFont="1" applyFill="1" applyBorder="1" applyProtection="1"/>
    <xf numFmtId="41" fontId="3" fillId="13" borderId="60" xfId="1" applyNumberFormat="1" applyFont="1" applyFill="1" applyBorder="1" applyProtection="1"/>
    <xf numFmtId="165" fontId="3" fillId="13" borderId="55" xfId="1" applyNumberFormat="1" applyFont="1" applyFill="1" applyBorder="1" applyProtection="1"/>
    <xf numFmtId="165" fontId="3" fillId="2" borderId="47" xfId="1" applyNumberFormat="1" applyFont="1" applyFill="1" applyBorder="1" applyProtection="1"/>
    <xf numFmtId="165" fontId="3" fillId="13" borderId="28" xfId="1" applyNumberFormat="1" applyFont="1" applyFill="1" applyBorder="1" applyProtection="1"/>
    <xf numFmtId="0" fontId="3" fillId="13" borderId="55" xfId="0" applyFont="1" applyFill="1" applyBorder="1" applyAlignment="1">
      <alignment vertical="center"/>
    </xf>
    <xf numFmtId="165" fontId="3" fillId="13" borderId="55" xfId="1" applyNumberFormat="1" applyFont="1" applyFill="1" applyBorder="1" applyAlignment="1" applyProtection="1"/>
    <xf numFmtId="165" fontId="3" fillId="13" borderId="16" xfId="1" applyNumberFormat="1" applyFont="1" applyFill="1" applyBorder="1" applyAlignment="1" applyProtection="1"/>
    <xf numFmtId="0" fontId="3" fillId="13" borderId="28" xfId="0" applyFont="1" applyFill="1" applyBorder="1" applyAlignment="1">
      <alignment vertical="center"/>
    </xf>
    <xf numFmtId="0" fontId="3" fillId="13" borderId="22" xfId="0" applyFont="1" applyFill="1" applyBorder="1" applyAlignment="1">
      <alignment horizontal="center" vertical="center"/>
    </xf>
    <xf numFmtId="0" fontId="3" fillId="8" borderId="43" xfId="0" applyFont="1" applyFill="1" applyBorder="1"/>
    <xf numFmtId="0" fontId="1" fillId="8" borderId="17" xfId="0" applyFont="1" applyFill="1" applyBorder="1"/>
    <xf numFmtId="0" fontId="3" fillId="8" borderId="17" xfId="0" applyFont="1" applyFill="1" applyBorder="1" applyAlignment="1">
      <alignment horizontal="center"/>
    </xf>
    <xf numFmtId="0" fontId="3" fillId="8" borderId="44" xfId="0" applyFont="1" applyFill="1" applyBorder="1" applyAlignment="1">
      <alignment horizontal="center"/>
    </xf>
    <xf numFmtId="0" fontId="1" fillId="8" borderId="22" xfId="0" applyFont="1" applyFill="1" applyBorder="1"/>
    <xf numFmtId="0" fontId="1" fillId="8" borderId="0" xfId="0" applyFont="1" applyFill="1"/>
    <xf numFmtId="0" fontId="1" fillId="8" borderId="0" xfId="0" applyFont="1" applyFill="1" applyAlignment="1">
      <alignment horizontal="right"/>
    </xf>
    <xf numFmtId="165" fontId="1" fillId="8" borderId="0" xfId="0" applyNumberFormat="1" applyFont="1" applyFill="1"/>
    <xf numFmtId="165" fontId="1" fillId="8" borderId="28" xfId="0" applyNumberFormat="1" applyFont="1" applyFill="1" applyBorder="1"/>
    <xf numFmtId="0" fontId="1" fillId="8" borderId="39" xfId="0" applyFont="1" applyFill="1" applyBorder="1"/>
    <xf numFmtId="0" fontId="1" fillId="8" borderId="26" xfId="0" applyFont="1" applyFill="1" applyBorder="1"/>
    <xf numFmtId="0" fontId="1" fillId="8" borderId="26" xfId="0" applyFont="1" applyFill="1" applyBorder="1" applyAlignment="1">
      <alignment horizontal="right"/>
    </xf>
    <xf numFmtId="165" fontId="1" fillId="8" borderId="26" xfId="0" applyNumberFormat="1" applyFont="1" applyFill="1" applyBorder="1"/>
    <xf numFmtId="165" fontId="1" fillId="8" borderId="38" xfId="0" applyNumberFormat="1" applyFont="1" applyFill="1" applyBorder="1"/>
    <xf numFmtId="0" fontId="40" fillId="8" borderId="0" xfId="0" applyFont="1" applyFill="1"/>
    <xf numFmtId="0" fontId="40" fillId="8" borderId="0" xfId="0" applyFont="1" applyFill="1" applyAlignment="1">
      <alignment horizontal="right"/>
    </xf>
    <xf numFmtId="0" fontId="6" fillId="8" borderId="0" xfId="0" applyFont="1" applyFill="1"/>
    <xf numFmtId="0" fontId="41" fillId="8" borderId="0" xfId="0" applyFont="1" applyFill="1"/>
    <xf numFmtId="0" fontId="3" fillId="8" borderId="0" xfId="0" applyFont="1" applyFill="1"/>
    <xf numFmtId="0" fontId="40" fillId="8" borderId="26" xfId="0" applyFont="1" applyFill="1" applyBorder="1"/>
    <xf numFmtId="0" fontId="40" fillId="8" borderId="26" xfId="0" applyFont="1" applyFill="1" applyBorder="1" applyAlignment="1">
      <alignment horizontal="right"/>
    </xf>
    <xf numFmtId="14" fontId="28" fillId="11" borderId="0" xfId="0" applyNumberFormat="1" applyFont="1" applyFill="1" applyProtection="1">
      <protection locked="0"/>
    </xf>
    <xf numFmtId="0" fontId="1" fillId="10" borderId="22" xfId="0" applyFont="1" applyFill="1" applyBorder="1" applyAlignment="1">
      <alignment horizontal="left"/>
    </xf>
    <xf numFmtId="0" fontId="1" fillId="10" borderId="39" xfId="0" applyFont="1" applyFill="1" applyBorder="1" applyAlignment="1">
      <alignment horizontal="left"/>
    </xf>
    <xf numFmtId="165" fontId="28" fillId="11" borderId="33" xfId="1" applyNumberFormat="1" applyFont="1" applyFill="1" applyBorder="1" applyProtection="1">
      <protection locked="0"/>
    </xf>
    <xf numFmtId="165" fontId="28" fillId="11" borderId="1" xfId="1" applyNumberFormat="1" applyFont="1" applyFill="1" applyBorder="1" applyProtection="1"/>
    <xf numFmtId="165" fontId="1" fillId="13" borderId="0" xfId="1" applyNumberFormat="1" applyFont="1" applyFill="1" applyBorder="1" applyProtection="1"/>
    <xf numFmtId="165" fontId="1" fillId="13" borderId="0" xfId="1" applyNumberFormat="1" applyFont="1" applyFill="1" applyBorder="1" applyAlignment="1" applyProtection="1"/>
    <xf numFmtId="165" fontId="3" fillId="13" borderId="26" xfId="1" applyNumberFormat="1" applyFont="1" applyFill="1" applyBorder="1" applyProtection="1"/>
    <xf numFmtId="0" fontId="1" fillId="10" borderId="5" xfId="0" applyFont="1" applyFill="1" applyBorder="1"/>
    <xf numFmtId="165" fontId="3" fillId="2" borderId="3" xfId="1" applyNumberFormat="1" applyFont="1" applyFill="1" applyBorder="1" applyProtection="1"/>
    <xf numFmtId="0" fontId="1" fillId="2" borderId="18" xfId="0" applyFont="1" applyFill="1" applyBorder="1"/>
    <xf numFmtId="0" fontId="40" fillId="2" borderId="0" xfId="0" applyFont="1" applyFill="1" applyAlignment="1">
      <alignment horizontal="right"/>
    </xf>
    <xf numFmtId="0" fontId="42" fillId="2" borderId="0" xfId="0" applyFont="1" applyFill="1" applyAlignment="1">
      <alignment horizontal="right" vertical="center"/>
    </xf>
    <xf numFmtId="0" fontId="42" fillId="2" borderId="0" xfId="0" applyFont="1" applyFill="1" applyAlignment="1">
      <alignment horizontal="right"/>
    </xf>
    <xf numFmtId="0" fontId="40" fillId="2" borderId="18" xfId="0" applyFont="1" applyFill="1" applyBorder="1" applyAlignment="1">
      <alignment horizontal="right"/>
    </xf>
    <xf numFmtId="165" fontId="3" fillId="2" borderId="0" xfId="1" applyNumberFormat="1" applyFont="1" applyFill="1" applyBorder="1" applyAlignment="1" applyProtection="1"/>
    <xf numFmtId="165" fontId="1" fillId="2" borderId="40" xfId="1" applyNumberFormat="1" applyFont="1" applyFill="1" applyBorder="1" applyAlignment="1" applyProtection="1">
      <alignment vertical="top"/>
      <protection locked="0"/>
    </xf>
    <xf numFmtId="165" fontId="1" fillId="2" borderId="0" xfId="1" applyNumberFormat="1" applyFont="1" applyFill="1" applyBorder="1" applyProtection="1">
      <protection locked="0"/>
    </xf>
    <xf numFmtId="43" fontId="1" fillId="13" borderId="0" xfId="1" applyFont="1" applyFill="1" applyBorder="1" applyProtection="1"/>
    <xf numFmtId="43" fontId="1" fillId="13" borderId="28" xfId="1" applyFont="1" applyFill="1" applyBorder="1" applyProtection="1"/>
    <xf numFmtId="165" fontId="1" fillId="2" borderId="17" xfId="1" applyNumberFormat="1" applyFont="1" applyFill="1" applyBorder="1" applyProtection="1"/>
    <xf numFmtId="165" fontId="3" fillId="2" borderId="17" xfId="1" applyNumberFormat="1" applyFont="1" applyFill="1" applyBorder="1" applyProtection="1"/>
    <xf numFmtId="0" fontId="33" fillId="2" borderId="43" xfId="8" applyFont="1" applyFill="1" applyBorder="1"/>
    <xf numFmtId="0" fontId="33" fillId="2" borderId="17" xfId="8" applyFont="1" applyFill="1" applyBorder="1"/>
    <xf numFmtId="0" fontId="33" fillId="2" borderId="44" xfId="8" applyFont="1" applyFill="1" applyBorder="1"/>
    <xf numFmtId="165" fontId="3" fillId="2" borderId="40" xfId="1" applyNumberFormat="1" applyFont="1" applyFill="1" applyBorder="1" applyAlignment="1" applyProtection="1">
      <alignment horizontal="center"/>
    </xf>
    <xf numFmtId="165" fontId="3" fillId="2" borderId="49" xfId="1" applyNumberFormat="1" applyFont="1" applyFill="1" applyBorder="1" applyAlignment="1" applyProtection="1">
      <alignment horizontal="center"/>
    </xf>
    <xf numFmtId="0" fontId="5" fillId="13" borderId="44" xfId="0" applyFont="1" applyFill="1" applyBorder="1" applyAlignment="1">
      <alignment horizontal="center" vertical="center"/>
    </xf>
    <xf numFmtId="0" fontId="5" fillId="13" borderId="28" xfId="0" applyFont="1" applyFill="1" applyBorder="1" applyAlignment="1">
      <alignment horizontal="center" vertical="center"/>
    </xf>
    <xf numFmtId="0" fontId="5" fillId="13" borderId="17"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7" xfId="0" applyFont="1" applyFill="1" applyBorder="1" applyAlignment="1">
      <alignment horizontal="center" vertical="center"/>
    </xf>
    <xf numFmtId="0" fontId="5" fillId="13" borderId="0" xfId="0" applyFont="1" applyFill="1" applyAlignment="1">
      <alignment horizontal="center" vertical="center"/>
    </xf>
    <xf numFmtId="165" fontId="3" fillId="2" borderId="0" xfId="1" applyNumberFormat="1" applyFont="1" applyFill="1" applyBorder="1" applyAlignment="1" applyProtection="1">
      <alignment horizontal="center"/>
    </xf>
    <xf numFmtId="165" fontId="3" fillId="2" borderId="7" xfId="1" applyNumberFormat="1" applyFont="1" applyFill="1" applyBorder="1" applyAlignment="1" applyProtection="1">
      <alignment horizontal="center"/>
    </xf>
    <xf numFmtId="0" fontId="3" fillId="13" borderId="13" xfId="0" applyFont="1" applyFill="1" applyBorder="1" applyAlignment="1">
      <alignment horizontal="center" vertical="center"/>
    </xf>
    <xf numFmtId="0" fontId="3" fillId="13" borderId="14" xfId="0" applyFont="1" applyFill="1" applyBorder="1" applyAlignment="1">
      <alignment horizontal="center" vertical="center"/>
    </xf>
    <xf numFmtId="9" fontId="3" fillId="10" borderId="22" xfId="0" applyNumberFormat="1" applyFont="1" applyFill="1" applyBorder="1" applyAlignment="1">
      <alignment horizontal="right"/>
    </xf>
    <xf numFmtId="9" fontId="3" fillId="0" borderId="0" xfId="0" applyNumberFormat="1" applyFont="1" applyAlignment="1">
      <alignment horizontal="right"/>
    </xf>
    <xf numFmtId="9" fontId="3" fillId="0" borderId="7" xfId="0" applyNumberFormat="1" applyFont="1" applyBorder="1" applyAlignment="1">
      <alignment horizontal="right"/>
    </xf>
    <xf numFmtId="0" fontId="18" fillId="13" borderId="22" xfId="0" applyFont="1" applyFill="1" applyBorder="1" applyAlignment="1">
      <alignment horizontal="center" vertical="center"/>
    </xf>
    <xf numFmtId="0" fontId="17" fillId="13" borderId="0" xfId="0" applyFont="1" applyFill="1" applyAlignment="1">
      <alignment horizontal="center" vertical="center" wrapText="1"/>
    </xf>
    <xf numFmtId="0" fontId="5" fillId="13" borderId="44"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37" fillId="2" borderId="43" xfId="8" applyFont="1" applyFill="1" applyBorder="1" applyAlignment="1">
      <alignment horizontal="center" vertical="center" wrapText="1"/>
    </xf>
    <xf numFmtId="0" fontId="37" fillId="2" borderId="17" xfId="8" applyFont="1" applyFill="1" applyBorder="1" applyAlignment="1">
      <alignment horizontal="center" vertical="center" wrapText="1"/>
    </xf>
    <xf numFmtId="0" fontId="37" fillId="2" borderId="44" xfId="8" applyFont="1" applyFill="1" applyBorder="1" applyAlignment="1">
      <alignment horizontal="center" vertical="center" wrapText="1"/>
    </xf>
    <xf numFmtId="0" fontId="5" fillId="13" borderId="43"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3" fillId="13" borderId="26" xfId="0" applyFont="1" applyFill="1" applyBorder="1" applyAlignment="1">
      <alignment horizontal="center"/>
    </xf>
    <xf numFmtId="0" fontId="3" fillId="13" borderId="39" xfId="0" applyFont="1" applyFill="1" applyBorder="1" applyAlignment="1">
      <alignment horizontal="right"/>
    </xf>
    <xf numFmtId="0" fontId="3" fillId="13" borderId="26" xfId="0" applyFont="1" applyFill="1" applyBorder="1" applyAlignment="1">
      <alignment horizontal="right"/>
    </xf>
    <xf numFmtId="0" fontId="3" fillId="13" borderId="38" xfId="0" applyFont="1" applyFill="1" applyBorder="1" applyAlignment="1">
      <alignment horizontal="right"/>
    </xf>
    <xf numFmtId="0" fontId="26" fillId="13" borderId="48" xfId="0" applyFont="1" applyFill="1" applyBorder="1" applyAlignment="1">
      <alignment horizontal="center"/>
    </xf>
    <xf numFmtId="0" fontId="33" fillId="2" borderId="43" xfId="8" applyFont="1" applyFill="1" applyBorder="1" applyAlignment="1">
      <alignment horizontal="center"/>
    </xf>
    <xf numFmtId="0" fontId="33" fillId="2" borderId="17" xfId="8" applyFont="1" applyFill="1" applyBorder="1" applyAlignment="1">
      <alignment horizontal="center"/>
    </xf>
    <xf numFmtId="0" fontId="33" fillId="2" borderId="44" xfId="8" applyFont="1" applyFill="1" applyBorder="1" applyAlignment="1">
      <alignment horizontal="center"/>
    </xf>
    <xf numFmtId="0" fontId="3" fillId="10" borderId="0" xfId="0" applyFont="1" applyFill="1" applyAlignment="1">
      <alignment horizontal="center" vertical="center"/>
    </xf>
    <xf numFmtId="0" fontId="3" fillId="0" borderId="0" xfId="0" applyFont="1" applyAlignment="1">
      <alignment horizontal="center" vertical="center"/>
    </xf>
    <xf numFmtId="0" fontId="3" fillId="10" borderId="22" xfId="0" applyFont="1" applyFill="1" applyBorder="1" applyAlignment="1">
      <alignment horizontal="right"/>
    </xf>
    <xf numFmtId="0" fontId="3" fillId="0" borderId="0" xfId="0" applyFont="1" applyAlignment="1">
      <alignment horizontal="right"/>
    </xf>
    <xf numFmtId="0" fontId="34" fillId="2" borderId="22" xfId="8" applyFont="1" applyFill="1" applyBorder="1" applyAlignment="1">
      <alignment horizontal="left"/>
    </xf>
    <xf numFmtId="0" fontId="34" fillId="2" borderId="0" xfId="8" applyFont="1" applyFill="1" applyAlignment="1">
      <alignment horizontal="left"/>
    </xf>
    <xf numFmtId="0" fontId="34" fillId="2" borderId="39" xfId="0" applyFont="1" applyFill="1" applyBorder="1" applyAlignment="1">
      <alignment horizontal="left" vertical="center"/>
    </xf>
    <xf numFmtId="0" fontId="34" fillId="2" borderId="26" xfId="0" applyFont="1" applyFill="1" applyBorder="1" applyAlignment="1">
      <alignment horizontal="left" vertical="center"/>
    </xf>
    <xf numFmtId="0" fontId="35" fillId="2" borderId="46" xfId="0" applyFont="1" applyFill="1" applyBorder="1" applyAlignment="1">
      <alignment horizontal="center" vertical="center"/>
    </xf>
    <xf numFmtId="0" fontId="35" fillId="2" borderId="27" xfId="0" applyFont="1" applyFill="1" applyBorder="1" applyAlignment="1">
      <alignment horizontal="center" vertical="center"/>
    </xf>
    <xf numFmtId="165" fontId="3" fillId="13" borderId="26" xfId="1" applyNumberFormat="1" applyFont="1" applyFill="1" applyBorder="1" applyAlignment="1" applyProtection="1">
      <alignment horizontal="right"/>
    </xf>
    <xf numFmtId="165" fontId="3" fillId="13" borderId="38" xfId="1" applyNumberFormat="1" applyFont="1" applyFill="1" applyBorder="1" applyAlignment="1" applyProtection="1">
      <alignment horizontal="right"/>
    </xf>
    <xf numFmtId="0" fontId="3" fillId="10" borderId="0" xfId="0" applyFont="1" applyFill="1" applyAlignment="1">
      <alignment horizontal="right"/>
    </xf>
    <xf numFmtId="0" fontId="3" fillId="0" borderId="7" xfId="0" applyFont="1" applyBorder="1" applyAlignment="1">
      <alignment horizontal="right"/>
    </xf>
    <xf numFmtId="0" fontId="3" fillId="2" borderId="0" xfId="0" applyFont="1" applyFill="1" applyAlignment="1">
      <alignment horizontal="center" vertical="center"/>
    </xf>
    <xf numFmtId="0" fontId="3" fillId="13" borderId="0" xfId="0" applyFont="1" applyFill="1" applyAlignment="1">
      <alignment horizontal="right"/>
    </xf>
    <xf numFmtId="41" fontId="3" fillId="2" borderId="0" xfId="0" applyNumberFormat="1" applyFont="1" applyFill="1" applyAlignment="1">
      <alignment horizontal="center"/>
    </xf>
    <xf numFmtId="41" fontId="3" fillId="2" borderId="7" xfId="0" applyNumberFormat="1" applyFont="1" applyFill="1" applyBorder="1" applyAlignment="1">
      <alignment horizontal="center"/>
    </xf>
    <xf numFmtId="165" fontId="3" fillId="2" borderId="24" xfId="1" applyNumberFormat="1" applyFont="1" applyFill="1" applyBorder="1" applyAlignment="1" applyProtection="1">
      <alignment horizontal="center"/>
    </xf>
    <xf numFmtId="0" fontId="3" fillId="12" borderId="24" xfId="0" applyFont="1" applyFill="1" applyBorder="1" applyAlignment="1">
      <alignment horizontal="left" vertical="center"/>
    </xf>
    <xf numFmtId="0" fontId="3" fillId="6" borderId="24" xfId="0" applyFont="1" applyFill="1" applyBorder="1" applyAlignment="1">
      <alignment horizontal="left" vertical="center"/>
    </xf>
    <xf numFmtId="165" fontId="3" fillId="12" borderId="24" xfId="1" applyNumberFormat="1" applyFont="1" applyFill="1" applyBorder="1" applyAlignment="1" applyProtection="1">
      <alignment horizontal="center"/>
    </xf>
    <xf numFmtId="165" fontId="3" fillId="6" borderId="24" xfId="1" applyNumberFormat="1" applyFont="1" applyFill="1" applyBorder="1" applyAlignment="1" applyProtection="1">
      <alignment horizontal="center"/>
    </xf>
    <xf numFmtId="41" fontId="3" fillId="13" borderId="22" xfId="0" applyNumberFormat="1" applyFont="1" applyFill="1" applyBorder="1" applyAlignment="1">
      <alignment horizontal="right"/>
    </xf>
    <xf numFmtId="41" fontId="3" fillId="13" borderId="0" xfId="0" applyNumberFormat="1" applyFont="1" applyFill="1" applyAlignment="1">
      <alignment horizontal="right"/>
    </xf>
    <xf numFmtId="41" fontId="3" fillId="13" borderId="7" xfId="0" applyNumberFormat="1" applyFont="1" applyFill="1" applyBorder="1" applyAlignment="1">
      <alignment horizontal="right"/>
    </xf>
    <xf numFmtId="165" fontId="3" fillId="13" borderId="0" xfId="1" applyNumberFormat="1" applyFont="1" applyFill="1" applyBorder="1" applyAlignment="1" applyProtection="1">
      <alignment horizontal="right"/>
    </xf>
    <xf numFmtId="165" fontId="3" fillId="13" borderId="7" xfId="1" applyNumberFormat="1" applyFont="1" applyFill="1" applyBorder="1" applyAlignment="1" applyProtection="1">
      <alignment horizontal="right"/>
    </xf>
    <xf numFmtId="0" fontId="3" fillId="13" borderId="22" xfId="0" applyFont="1" applyFill="1" applyBorder="1" applyAlignment="1">
      <alignment horizontal="right"/>
    </xf>
    <xf numFmtId="0" fontId="3" fillId="13" borderId="7" xfId="0" applyFont="1" applyFill="1" applyBorder="1" applyAlignment="1">
      <alignment horizontal="right"/>
    </xf>
    <xf numFmtId="165" fontId="36" fillId="12" borderId="0" xfId="1" applyNumberFormat="1" applyFont="1" applyFill="1" applyBorder="1" applyAlignment="1" applyProtection="1">
      <alignment horizontal="right"/>
    </xf>
    <xf numFmtId="165" fontId="39" fillId="15" borderId="7" xfId="1" applyNumberFormat="1" applyFont="1" applyFill="1" applyBorder="1" applyAlignment="1" applyProtection="1">
      <alignment horizontal="right"/>
    </xf>
    <xf numFmtId="165" fontId="3" fillId="13" borderId="24" xfId="1" applyNumberFormat="1" applyFont="1" applyFill="1" applyBorder="1" applyAlignment="1" applyProtection="1">
      <alignment horizontal="center"/>
    </xf>
    <xf numFmtId="0" fontId="35" fillId="2" borderId="43" xfId="8" applyFont="1" applyFill="1" applyBorder="1" applyAlignment="1">
      <alignment horizontal="center" vertical="center" wrapText="1"/>
    </xf>
    <xf numFmtId="0" fontId="35" fillId="2" borderId="17" xfId="8" applyFont="1" applyFill="1" applyBorder="1" applyAlignment="1">
      <alignment horizontal="center" vertical="center" wrapText="1"/>
    </xf>
    <xf numFmtId="0" fontId="35" fillId="2" borderId="44" xfId="8" applyFont="1" applyFill="1" applyBorder="1" applyAlignment="1">
      <alignment horizontal="center" vertical="center" wrapText="1"/>
    </xf>
    <xf numFmtId="165" fontId="3" fillId="13" borderId="5" xfId="1" applyNumberFormat="1" applyFont="1" applyFill="1" applyBorder="1" applyAlignment="1" applyProtection="1">
      <alignment horizontal="right"/>
    </xf>
    <xf numFmtId="165" fontId="1" fillId="2" borderId="45" xfId="1" applyNumberFormat="1" applyFont="1" applyFill="1" applyBorder="1" applyAlignment="1" applyProtection="1">
      <alignment horizontal="right"/>
    </xf>
    <xf numFmtId="165" fontId="1" fillId="2" borderId="18" xfId="1" applyNumberFormat="1" applyFont="1" applyFill="1" applyBorder="1" applyAlignment="1" applyProtection="1">
      <alignment horizontal="right"/>
    </xf>
    <xf numFmtId="0" fontId="3" fillId="2" borderId="0" xfId="0" applyFont="1" applyFill="1" applyAlignment="1">
      <alignment horizontal="center"/>
    </xf>
    <xf numFmtId="0" fontId="1" fillId="2" borderId="2" xfId="0" applyFont="1" applyFill="1" applyBorder="1" applyAlignment="1">
      <alignment horizontal="right"/>
    </xf>
    <xf numFmtId="165" fontId="1" fillId="2" borderId="35" xfId="1" applyNumberFormat="1" applyFont="1" applyFill="1" applyBorder="1" applyAlignment="1" applyProtection="1">
      <alignment horizontal="right"/>
    </xf>
    <xf numFmtId="165" fontId="1" fillId="2" borderId="2" xfId="1" applyNumberFormat="1" applyFont="1" applyFill="1" applyBorder="1" applyAlignment="1" applyProtection="1">
      <alignment horizontal="right"/>
    </xf>
    <xf numFmtId="165" fontId="26" fillId="13" borderId="0" xfId="1" applyNumberFormat="1" applyFont="1" applyFill="1" applyBorder="1" applyAlignment="1" applyProtection="1">
      <alignment horizontal="center"/>
    </xf>
    <xf numFmtId="0" fontId="1" fillId="2" borderId="18" xfId="0" applyFont="1" applyFill="1" applyBorder="1" applyAlignment="1">
      <alignment horizontal="right"/>
    </xf>
    <xf numFmtId="165" fontId="3" fillId="13" borderId="39" xfId="1" applyNumberFormat="1" applyFont="1" applyFill="1" applyBorder="1" applyAlignment="1" applyProtection="1">
      <alignment horizontal="right"/>
    </xf>
    <xf numFmtId="165" fontId="3" fillId="2" borderId="5" xfId="1" applyNumberFormat="1" applyFont="1" applyFill="1" applyBorder="1" applyAlignment="1" applyProtection="1">
      <alignment horizontal="center"/>
    </xf>
    <xf numFmtId="165" fontId="3" fillId="12" borderId="24" xfId="1" applyNumberFormat="1" applyFont="1" applyFill="1" applyBorder="1" applyAlignment="1" applyProtection="1">
      <alignment horizontal="left" vertical="top"/>
    </xf>
    <xf numFmtId="165" fontId="3" fillId="6" borderId="24" xfId="1" applyNumberFormat="1" applyFont="1" applyFill="1" applyBorder="1" applyAlignment="1" applyProtection="1">
      <alignment horizontal="left" vertical="top"/>
    </xf>
    <xf numFmtId="0" fontId="3" fillId="12" borderId="0" xfId="0" applyFont="1" applyFill="1" applyAlignment="1">
      <alignment horizontal="right"/>
    </xf>
    <xf numFmtId="0" fontId="3" fillId="6" borderId="0" xfId="0" applyFont="1" applyFill="1" applyAlignment="1">
      <alignment horizontal="right"/>
    </xf>
    <xf numFmtId="165" fontId="3" fillId="2" borderId="40" xfId="1" applyNumberFormat="1" applyFont="1" applyFill="1" applyBorder="1" applyAlignment="1" applyProtection="1">
      <alignment horizontal="center" vertical="top"/>
    </xf>
    <xf numFmtId="165" fontId="3" fillId="2" borderId="49" xfId="1" applyNumberFormat="1" applyFont="1" applyFill="1" applyBorder="1" applyAlignment="1" applyProtection="1">
      <alignment horizontal="center" vertical="top"/>
    </xf>
    <xf numFmtId="165" fontId="3" fillId="2" borderId="50" xfId="1" applyNumberFormat="1" applyFont="1" applyFill="1" applyBorder="1" applyAlignment="1" applyProtection="1">
      <alignment horizontal="center" vertical="top"/>
    </xf>
    <xf numFmtId="0" fontId="3" fillId="10" borderId="0" xfId="0" applyFont="1" applyFill="1" applyAlignment="1">
      <alignment horizontal="center"/>
    </xf>
    <xf numFmtId="0" fontId="3" fillId="7" borderId="0" xfId="0" applyFont="1" applyFill="1" applyAlignment="1">
      <alignment horizontal="center"/>
    </xf>
    <xf numFmtId="0" fontId="5" fillId="13" borderId="43" xfId="0" applyFont="1" applyFill="1" applyBorder="1" applyAlignment="1">
      <alignment horizontal="center" vertical="center"/>
    </xf>
    <xf numFmtId="0" fontId="5" fillId="13" borderId="22" xfId="0" applyFont="1" applyFill="1" applyBorder="1" applyAlignment="1">
      <alignment horizontal="center" vertical="center"/>
    </xf>
    <xf numFmtId="0" fontId="4" fillId="13" borderId="43" xfId="0" applyFont="1" applyFill="1" applyBorder="1" applyAlignment="1">
      <alignment horizontal="center" vertical="center"/>
    </xf>
    <xf numFmtId="0" fontId="4" fillId="13" borderId="22" xfId="0" applyFont="1" applyFill="1" applyBorder="1" applyAlignment="1">
      <alignment horizontal="center" vertical="center"/>
    </xf>
    <xf numFmtId="0" fontId="17" fillId="13" borderId="28" xfId="0" applyFont="1" applyFill="1" applyBorder="1" applyAlignment="1">
      <alignment horizontal="center" vertical="center" wrapText="1"/>
    </xf>
  </cellXfs>
  <cellStyles count="9">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I10" sqref="I10"/>
    </sheetView>
  </sheetViews>
  <sheetFormatPr defaultRowHeight="12.75" x14ac:dyDescent="0.2"/>
  <cols>
    <col min="1" max="1" width="6.42578125" customWidth="1"/>
    <col min="2" max="2" width="57.140625" style="74" customWidth="1"/>
    <col min="3" max="3" width="6.42578125" customWidth="1"/>
  </cols>
  <sheetData>
    <row r="1" spans="1:3" x14ac:dyDescent="0.2">
      <c r="A1" s="72"/>
      <c r="B1" s="73"/>
      <c r="C1" s="72"/>
    </row>
    <row r="2" spans="1:3" x14ac:dyDescent="0.2">
      <c r="A2" s="72"/>
      <c r="B2" s="165" t="s">
        <v>89</v>
      </c>
      <c r="C2" s="72"/>
    </row>
    <row r="3" spans="1:3" ht="44.25" customHeight="1" x14ac:dyDescent="0.2">
      <c r="A3" s="72"/>
      <c r="B3" s="71" t="s">
        <v>111</v>
      </c>
      <c r="C3" s="72"/>
    </row>
    <row r="4" spans="1:3" ht="13.5" thickBot="1" x14ac:dyDescent="0.25">
      <c r="A4" s="72"/>
      <c r="B4" s="165" t="s">
        <v>88</v>
      </c>
      <c r="C4" s="72"/>
    </row>
    <row r="5" spans="1:3" ht="35.25" customHeight="1" thickBot="1" x14ac:dyDescent="0.25">
      <c r="A5" s="72"/>
      <c r="B5" s="75" t="s">
        <v>108</v>
      </c>
      <c r="C5" s="72"/>
    </row>
    <row r="6" spans="1:3" ht="40.5" customHeight="1" thickBot="1" x14ac:dyDescent="0.25">
      <c r="A6" s="72"/>
      <c r="B6" s="76" t="s">
        <v>109</v>
      </c>
      <c r="C6" s="72"/>
    </row>
    <row r="7" spans="1:3" ht="43.5" customHeight="1" thickBot="1" x14ac:dyDescent="0.25">
      <c r="A7" s="72"/>
      <c r="B7" s="76" t="s">
        <v>110</v>
      </c>
      <c r="C7" s="72"/>
    </row>
    <row r="8" spans="1:3" ht="63.75" customHeight="1" thickBot="1" x14ac:dyDescent="0.25">
      <c r="A8" s="72"/>
      <c r="B8" s="76" t="s">
        <v>112</v>
      </c>
      <c r="C8" s="72"/>
    </row>
    <row r="9" spans="1:3" ht="52.5" customHeight="1" x14ac:dyDescent="0.2">
      <c r="A9" s="72"/>
      <c r="B9" s="76" t="s">
        <v>113</v>
      </c>
      <c r="C9" s="72"/>
    </row>
    <row r="10" spans="1:3" x14ac:dyDescent="0.2">
      <c r="A10" s="72"/>
      <c r="B10" s="73"/>
      <c r="C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91"/>
  <sheetViews>
    <sheetView tabSelected="1" topLeftCell="A7" zoomScaleNormal="100" workbookViewId="0">
      <selection activeCell="N10" sqref="N10"/>
    </sheetView>
  </sheetViews>
  <sheetFormatPr defaultRowHeight="12.75" outlineLevelRow="1" x14ac:dyDescent="0.2"/>
  <cols>
    <col min="1" max="1" width="33.28515625" style="4" customWidth="1"/>
    <col min="2" max="2" width="11.140625" style="4" customWidth="1"/>
    <col min="3" max="3" width="9.85546875" style="4" customWidth="1"/>
    <col min="4" max="5" width="9.28515625" style="4" customWidth="1"/>
    <col min="6" max="6" width="11.28515625" style="4" customWidth="1"/>
    <col min="7" max="7" width="9.7109375" style="4" customWidth="1"/>
    <col min="8" max="9" width="9.42578125" style="4" customWidth="1"/>
    <col min="10" max="10" width="11.28515625" style="4" customWidth="1"/>
    <col min="11" max="11" width="8.28515625" style="4" customWidth="1"/>
    <col min="12" max="13" width="9.42578125" style="4" customWidth="1"/>
    <col min="14" max="14" width="11.140625" style="4" customWidth="1"/>
    <col min="15" max="15" width="11.85546875" style="4" customWidth="1"/>
    <col min="16" max="17" width="10.5703125" style="4" customWidth="1"/>
    <col min="18" max="18" width="11.85546875" style="4" customWidth="1"/>
    <col min="19" max="19" width="8.7109375" style="4" customWidth="1"/>
    <col min="20" max="21" width="9.28515625" style="4" customWidth="1"/>
    <col min="22" max="22" width="11.7109375" style="4" customWidth="1"/>
    <col min="23" max="23" width="8.140625" style="4" customWidth="1"/>
    <col min="24" max="24" width="9.85546875" style="4" customWidth="1"/>
    <col min="25" max="25" width="15.140625" style="4" customWidth="1"/>
    <col min="26" max="26" width="30.710937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51.75" customHeight="1" x14ac:dyDescent="0.2">
      <c r="A1" s="354" t="s">
        <v>90</v>
      </c>
      <c r="B1" s="355"/>
      <c r="C1" s="355"/>
      <c r="D1" s="355"/>
      <c r="E1" s="355"/>
      <c r="F1" s="355"/>
      <c r="G1" s="355"/>
      <c r="H1" s="355"/>
      <c r="I1" s="356"/>
      <c r="J1" s="364" t="s">
        <v>91</v>
      </c>
      <c r="K1" s="365"/>
      <c r="L1" s="366"/>
      <c r="M1" s="181"/>
      <c r="N1" s="181"/>
      <c r="O1" s="181"/>
      <c r="P1" s="181"/>
      <c r="Q1" s="181"/>
      <c r="R1" s="181"/>
      <c r="S1" s="181"/>
      <c r="T1" s="181"/>
      <c r="U1" s="181"/>
      <c r="V1" s="181"/>
      <c r="W1" s="181"/>
      <c r="X1" s="181"/>
      <c r="Y1" s="181"/>
      <c r="Z1" s="183"/>
    </row>
    <row r="2" spans="1:54" s="5" customFormat="1" x14ac:dyDescent="0.2">
      <c r="A2" s="120" t="s">
        <v>22</v>
      </c>
      <c r="B2" s="121"/>
      <c r="C2" s="122"/>
      <c r="D2" s="123"/>
      <c r="E2" s="123"/>
      <c r="F2" s="123"/>
      <c r="G2" s="123"/>
      <c r="H2" s="122"/>
      <c r="I2" s="122"/>
      <c r="J2" s="371" t="s">
        <v>92</v>
      </c>
      <c r="K2" s="372"/>
      <c r="L2" s="143">
        <v>0.28599999999999998</v>
      </c>
      <c r="M2" s="192"/>
      <c r="N2" s="192"/>
      <c r="O2" s="192"/>
      <c r="P2" s="192"/>
      <c r="Q2" s="192"/>
      <c r="R2" s="192"/>
      <c r="S2" s="184"/>
      <c r="T2" s="184"/>
      <c r="U2" s="184"/>
      <c r="V2" s="184"/>
      <c r="W2" s="184"/>
      <c r="X2" s="184"/>
      <c r="Y2" s="184"/>
      <c r="Z2" s="190"/>
      <c r="AA2" s="87"/>
      <c r="AB2" s="87"/>
      <c r="AC2" s="88"/>
      <c r="AD2" s="1"/>
      <c r="AE2" s="2"/>
      <c r="AF2" s="3"/>
      <c r="AG2" s="4"/>
      <c r="AH2" s="4"/>
      <c r="AI2" s="4"/>
      <c r="AJ2" s="4"/>
      <c r="AK2" s="4"/>
      <c r="AL2" s="4"/>
      <c r="AM2" s="4"/>
      <c r="AN2" s="4"/>
      <c r="AO2" s="4"/>
      <c r="AP2" s="4"/>
      <c r="AQ2" s="4"/>
      <c r="AR2" s="4"/>
      <c r="AS2" s="4"/>
      <c r="AT2" s="4"/>
      <c r="AU2" s="4"/>
      <c r="AV2" s="4"/>
      <c r="AW2" s="4"/>
      <c r="AX2" s="4"/>
      <c r="AY2" s="4"/>
      <c r="AZ2" s="4"/>
      <c r="BA2" s="4"/>
      <c r="BB2" s="4"/>
    </row>
    <row r="3" spans="1:54" s="5" customFormat="1" x14ac:dyDescent="0.2">
      <c r="A3" s="120" t="s">
        <v>23</v>
      </c>
      <c r="B3" s="121"/>
      <c r="C3" s="124"/>
      <c r="D3" s="125"/>
      <c r="E3" s="125"/>
      <c r="F3" s="125"/>
      <c r="G3" s="125"/>
      <c r="H3" s="124"/>
      <c r="I3" s="124"/>
      <c r="J3" s="112" t="s">
        <v>93</v>
      </c>
      <c r="K3" s="259"/>
      <c r="L3" s="118">
        <v>0.22</v>
      </c>
      <c r="M3" s="187"/>
      <c r="N3" s="187"/>
      <c r="O3" s="187"/>
      <c r="P3" s="187"/>
      <c r="Q3" s="187"/>
      <c r="R3" s="187"/>
      <c r="S3" s="184"/>
      <c r="T3" s="184"/>
      <c r="U3" s="184"/>
      <c r="V3" s="184"/>
      <c r="W3" s="184"/>
      <c r="X3" s="184"/>
      <c r="Y3" s="184"/>
      <c r="Z3" s="190"/>
      <c r="AA3" s="87"/>
      <c r="AB3" s="87"/>
      <c r="AC3" s="88"/>
      <c r="AD3" s="1"/>
      <c r="AE3" s="2"/>
      <c r="AF3" s="3"/>
      <c r="AG3" s="4"/>
      <c r="AH3" s="4"/>
      <c r="AI3" s="4"/>
      <c r="AJ3" s="4"/>
      <c r="AK3" s="4"/>
      <c r="AL3" s="4"/>
      <c r="AM3" s="4"/>
      <c r="AN3" s="4"/>
      <c r="AO3" s="4"/>
      <c r="AP3" s="4"/>
      <c r="AQ3" s="4"/>
      <c r="AR3" s="4"/>
      <c r="AS3" s="4"/>
      <c r="AT3" s="4"/>
      <c r="AU3" s="4"/>
      <c r="AV3" s="4"/>
      <c r="AW3" s="4"/>
      <c r="AX3" s="4"/>
      <c r="AY3" s="4"/>
      <c r="AZ3" s="4"/>
      <c r="BA3" s="4"/>
      <c r="BB3" s="4"/>
    </row>
    <row r="4" spans="1:54" s="5" customFormat="1" x14ac:dyDescent="0.2">
      <c r="A4" s="120" t="s">
        <v>24</v>
      </c>
      <c r="B4" s="121"/>
      <c r="C4" s="124"/>
      <c r="D4" s="125"/>
      <c r="E4" s="125"/>
      <c r="F4" s="125"/>
      <c r="G4" s="125"/>
      <c r="H4" s="124"/>
      <c r="I4" s="124"/>
      <c r="J4" s="112" t="s">
        <v>94</v>
      </c>
      <c r="K4" s="259"/>
      <c r="L4" s="118">
        <v>0.05</v>
      </c>
      <c r="M4" s="187"/>
      <c r="N4" s="187"/>
      <c r="O4" s="187"/>
      <c r="P4" s="187"/>
      <c r="Q4" s="187"/>
      <c r="R4" s="187"/>
      <c r="S4" s="188"/>
      <c r="T4" s="188"/>
      <c r="U4" s="188"/>
      <c r="V4" s="184"/>
      <c r="W4" s="184"/>
      <c r="X4" s="184"/>
      <c r="Y4" s="184"/>
      <c r="Z4" s="190"/>
      <c r="AA4" s="87"/>
      <c r="AB4" s="87"/>
      <c r="AC4" s="88"/>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ht="13.5" thickBot="1" x14ac:dyDescent="0.25">
      <c r="A5" s="126" t="s">
        <v>25</v>
      </c>
      <c r="B5" s="127"/>
      <c r="C5" s="124"/>
      <c r="D5" s="125"/>
      <c r="E5" s="125"/>
      <c r="F5" s="125"/>
      <c r="G5" s="125"/>
      <c r="H5" s="124"/>
      <c r="I5" s="124"/>
      <c r="J5" s="373" t="s">
        <v>95</v>
      </c>
      <c r="K5" s="374"/>
      <c r="L5" s="119">
        <v>0.11</v>
      </c>
      <c r="M5" s="187"/>
      <c r="N5" s="187"/>
      <c r="O5" s="187"/>
      <c r="P5" s="187"/>
      <c r="Q5" s="187"/>
      <c r="R5" s="187"/>
      <c r="S5" s="188"/>
      <c r="T5" s="188"/>
      <c r="U5" s="188"/>
      <c r="V5" s="184"/>
      <c r="W5" s="184"/>
      <c r="X5" s="184"/>
      <c r="Y5" s="184"/>
      <c r="Z5" s="190"/>
      <c r="AA5" s="87"/>
      <c r="AB5" s="87"/>
      <c r="AC5" s="88"/>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ht="13.5" thickBot="1" x14ac:dyDescent="0.25">
      <c r="A6" s="120" t="s">
        <v>26</v>
      </c>
      <c r="B6" s="127"/>
      <c r="C6" s="124"/>
      <c r="D6" s="125"/>
      <c r="E6" s="125"/>
      <c r="F6" s="125"/>
      <c r="G6" s="125"/>
      <c r="H6" s="124"/>
      <c r="I6" s="124"/>
      <c r="J6" s="375" t="s">
        <v>45</v>
      </c>
      <c r="K6" s="376"/>
      <c r="L6" s="145">
        <v>0.38500000000000001</v>
      </c>
      <c r="M6" s="184"/>
      <c r="N6" s="184"/>
      <c r="O6" s="184"/>
      <c r="P6" s="184"/>
      <c r="Q6" s="184"/>
      <c r="R6" s="184"/>
      <c r="S6" s="184"/>
      <c r="T6" s="184"/>
      <c r="U6" s="184"/>
      <c r="V6" s="184"/>
      <c r="W6" s="184"/>
      <c r="X6" s="184"/>
      <c r="Y6" s="184"/>
      <c r="Z6" s="190"/>
      <c r="AA6" s="87"/>
      <c r="AB6" s="87"/>
      <c r="AC6" s="88"/>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ht="17.25" customHeight="1" x14ac:dyDescent="0.2">
      <c r="A7" s="120" t="s">
        <v>115</v>
      </c>
      <c r="B7" s="128"/>
      <c r="C7" s="124"/>
      <c r="D7" s="124"/>
      <c r="E7" s="124"/>
      <c r="F7" s="125"/>
      <c r="G7" s="125"/>
      <c r="H7" s="124"/>
      <c r="I7" s="124"/>
      <c r="J7" s="191" t="s">
        <v>145</v>
      </c>
      <c r="K7" s="191"/>
      <c r="L7" s="191"/>
      <c r="M7" s="191"/>
      <c r="N7" s="191"/>
      <c r="O7" s="191"/>
      <c r="P7" s="191"/>
      <c r="Q7" s="191"/>
      <c r="R7" s="191"/>
      <c r="S7" s="191"/>
      <c r="T7" s="191"/>
      <c r="U7" s="191"/>
      <c r="V7" s="191"/>
      <c r="W7" s="260"/>
      <c r="X7" s="184"/>
      <c r="Y7" s="184"/>
      <c r="Z7" s="190"/>
      <c r="AA7" s="87"/>
      <c r="AB7" s="87"/>
      <c r="AC7" s="88"/>
      <c r="AD7" s="1"/>
      <c r="AE7" s="2"/>
      <c r="AF7" s="3"/>
      <c r="AG7" s="4"/>
      <c r="AH7" s="4"/>
      <c r="AI7" s="4"/>
      <c r="AJ7" s="4"/>
      <c r="AK7" s="4"/>
      <c r="AL7" s="4"/>
      <c r="AM7" s="4"/>
      <c r="AN7" s="4"/>
      <c r="AO7" s="4"/>
      <c r="AP7" s="4"/>
      <c r="AQ7" s="4"/>
      <c r="AR7" s="4"/>
      <c r="AS7" s="4"/>
      <c r="AT7" s="4"/>
      <c r="AU7" s="4"/>
      <c r="AV7" s="4"/>
      <c r="AW7" s="4"/>
      <c r="AX7" s="4"/>
      <c r="AY7" s="4"/>
      <c r="AZ7" s="4"/>
      <c r="BA7" s="4"/>
      <c r="BB7" s="4"/>
    </row>
    <row r="8" spans="1:54" s="6" customFormat="1" ht="15" customHeight="1" thickBot="1" x14ac:dyDescent="0.25">
      <c r="A8" s="129" t="s">
        <v>35</v>
      </c>
      <c r="B8" s="130"/>
      <c r="C8" s="367"/>
      <c r="D8" s="368"/>
      <c r="E8" s="368"/>
      <c r="F8" s="368"/>
      <c r="G8" s="368"/>
      <c r="H8" s="131"/>
      <c r="I8" s="131"/>
      <c r="J8" s="131"/>
      <c r="K8" s="131"/>
      <c r="L8" s="131"/>
      <c r="M8" s="131"/>
      <c r="N8" s="62"/>
      <c r="O8" s="62"/>
      <c r="P8" s="62"/>
      <c r="Q8" s="62"/>
      <c r="R8" s="111"/>
      <c r="S8" s="111"/>
      <c r="T8" s="111"/>
      <c r="U8" s="111"/>
      <c r="V8" s="62"/>
      <c r="W8" s="62"/>
      <c r="X8" s="62"/>
      <c r="Y8" s="62"/>
      <c r="Z8" s="193"/>
      <c r="AA8" s="7"/>
      <c r="AB8" s="7"/>
      <c r="AC8" s="8"/>
      <c r="AD8" s="9"/>
      <c r="AE8" s="10"/>
      <c r="AF8" s="7"/>
      <c r="AG8" s="7"/>
      <c r="AH8" s="7"/>
      <c r="AI8" s="7"/>
      <c r="AJ8" s="7"/>
      <c r="AK8" s="7"/>
      <c r="AL8" s="7"/>
      <c r="AM8" s="7"/>
      <c r="AN8" s="7"/>
      <c r="AO8" s="7"/>
      <c r="AP8" s="7"/>
      <c r="AQ8" s="7"/>
      <c r="AR8" s="7"/>
      <c r="AS8" s="7"/>
      <c r="AT8" s="7"/>
      <c r="AU8" s="7"/>
      <c r="AV8" s="7"/>
      <c r="AW8" s="7"/>
      <c r="AX8" s="7"/>
      <c r="AY8" s="7"/>
      <c r="AZ8" s="7"/>
      <c r="BA8" s="7"/>
      <c r="BB8" s="7"/>
    </row>
    <row r="9" spans="1:54" x14ac:dyDescent="0.2">
      <c r="A9" s="132" t="s">
        <v>36</v>
      </c>
      <c r="B9" s="310"/>
      <c r="C9" s="134"/>
      <c r="D9" s="131"/>
      <c r="E9" s="131"/>
      <c r="F9" s="135"/>
      <c r="G9" s="135"/>
      <c r="H9" s="135"/>
      <c r="I9" s="135"/>
      <c r="J9" s="135"/>
      <c r="K9" s="135"/>
      <c r="L9" s="135"/>
      <c r="M9" s="135"/>
      <c r="N9" s="135"/>
      <c r="O9" s="135"/>
      <c r="P9" s="135"/>
      <c r="Q9" s="135"/>
      <c r="R9" s="135"/>
      <c r="S9" s="135"/>
      <c r="T9" s="135"/>
      <c r="U9" s="135"/>
      <c r="V9" s="135"/>
      <c r="W9" s="135"/>
      <c r="X9" s="135"/>
      <c r="Y9" s="135"/>
      <c r="Z9" s="109"/>
    </row>
    <row r="10" spans="1:54" x14ac:dyDescent="0.2">
      <c r="A10" s="369" t="s">
        <v>116</v>
      </c>
      <c r="B10" s="370"/>
      <c r="C10" s="136"/>
      <c r="D10" s="135"/>
      <c r="E10" s="135"/>
      <c r="F10" s="137" t="s">
        <v>117</v>
      </c>
      <c r="G10" s="136"/>
      <c r="H10" s="135"/>
      <c r="I10" s="135"/>
      <c r="J10" s="135"/>
      <c r="K10" s="135"/>
      <c r="L10" s="135"/>
      <c r="M10" s="135"/>
      <c r="N10" s="135"/>
      <c r="O10" s="135"/>
      <c r="P10" s="135"/>
      <c r="Q10" s="135"/>
      <c r="R10" s="135"/>
      <c r="S10" s="135"/>
      <c r="T10" s="135"/>
      <c r="U10" s="135"/>
      <c r="V10" s="135"/>
      <c r="W10" s="135"/>
      <c r="X10" s="135"/>
      <c r="Y10" s="135"/>
      <c r="Z10" s="109"/>
    </row>
    <row r="11" spans="1:54" x14ac:dyDescent="0.2">
      <c r="A11" s="347" t="s">
        <v>118</v>
      </c>
      <c r="B11" s="348"/>
      <c r="C11" s="348"/>
      <c r="D11" s="348"/>
      <c r="E11" s="348"/>
      <c r="F11" s="348"/>
      <c r="G11" s="349"/>
      <c r="H11" s="138">
        <v>0.03</v>
      </c>
      <c r="I11" s="318"/>
      <c r="J11" s="379" t="s">
        <v>119</v>
      </c>
      <c r="K11" s="380"/>
      <c r="L11" s="138">
        <v>0.03</v>
      </c>
      <c r="M11" s="318"/>
      <c r="N11" s="379" t="s">
        <v>120</v>
      </c>
      <c r="O11" s="380"/>
      <c r="P11" s="138">
        <f>L11</f>
        <v>0.03</v>
      </c>
      <c r="Q11" s="318"/>
      <c r="R11" s="379" t="s">
        <v>121</v>
      </c>
      <c r="S11" s="380"/>
      <c r="T11" s="138">
        <f>P11</f>
        <v>0.03</v>
      </c>
      <c r="U11" s="318"/>
      <c r="V11" s="379" t="s">
        <v>122</v>
      </c>
      <c r="W11" s="380"/>
      <c r="X11" s="138">
        <f>T11</f>
        <v>0.03</v>
      </c>
      <c r="Y11" s="135"/>
      <c r="Z11" s="139"/>
    </row>
    <row r="12" spans="1:54" ht="13.5" thickBot="1" x14ac:dyDescent="0.25">
      <c r="A12" s="350" t="s">
        <v>14</v>
      </c>
      <c r="B12" s="168"/>
      <c r="C12" s="168"/>
      <c r="D12" s="168"/>
      <c r="E12" s="359" t="s">
        <v>3</v>
      </c>
      <c r="F12" s="359"/>
      <c r="G12" s="359"/>
      <c r="H12" s="359"/>
      <c r="I12" s="359" t="s">
        <v>4</v>
      </c>
      <c r="J12" s="359"/>
      <c r="K12" s="359"/>
      <c r="L12" s="359"/>
      <c r="M12" s="359" t="s">
        <v>5</v>
      </c>
      <c r="N12" s="359"/>
      <c r="O12" s="359"/>
      <c r="P12" s="359"/>
      <c r="Q12" s="359" t="s">
        <v>6</v>
      </c>
      <c r="R12" s="359"/>
      <c r="S12" s="359"/>
      <c r="T12" s="359"/>
      <c r="U12" s="359" t="s">
        <v>7</v>
      </c>
      <c r="V12" s="359"/>
      <c r="W12" s="359"/>
      <c r="X12" s="359"/>
      <c r="Y12" s="169"/>
      <c r="Z12" s="139"/>
    </row>
    <row r="13" spans="1:54" ht="15.75" customHeight="1" x14ac:dyDescent="0.2">
      <c r="A13" s="350"/>
      <c r="B13" s="351" t="s">
        <v>139</v>
      </c>
      <c r="C13" s="341" t="s">
        <v>42</v>
      </c>
      <c r="D13" s="352" t="s">
        <v>43</v>
      </c>
      <c r="E13" s="357" t="s">
        <v>140</v>
      </c>
      <c r="F13" s="339" t="s">
        <v>41</v>
      </c>
      <c r="G13" s="341" t="s">
        <v>1</v>
      </c>
      <c r="H13" s="337" t="s">
        <v>2</v>
      </c>
      <c r="I13" s="357" t="s">
        <v>141</v>
      </c>
      <c r="J13" s="339" t="s">
        <v>41</v>
      </c>
      <c r="K13" s="341" t="s">
        <v>1</v>
      </c>
      <c r="L13" s="337" t="s">
        <v>2</v>
      </c>
      <c r="M13" s="357" t="s">
        <v>142</v>
      </c>
      <c r="N13" s="339" t="s">
        <v>41</v>
      </c>
      <c r="O13" s="341" t="s">
        <v>1</v>
      </c>
      <c r="P13" s="337" t="s">
        <v>2</v>
      </c>
      <c r="Q13" s="357" t="s">
        <v>143</v>
      </c>
      <c r="R13" s="339" t="s">
        <v>41</v>
      </c>
      <c r="S13" s="341" t="s">
        <v>1</v>
      </c>
      <c r="T13" s="337" t="s">
        <v>2</v>
      </c>
      <c r="U13" s="357" t="s">
        <v>144</v>
      </c>
      <c r="V13" s="339" t="s">
        <v>41</v>
      </c>
      <c r="W13" s="341" t="s">
        <v>1</v>
      </c>
      <c r="X13" s="337" t="s">
        <v>2</v>
      </c>
      <c r="Y13" s="345" t="s">
        <v>74</v>
      </c>
      <c r="Z13" s="196"/>
      <c r="AC13" s="4"/>
      <c r="AD13" s="4"/>
      <c r="AE13" s="4"/>
    </row>
    <row r="14" spans="1:54" s="11" customFormat="1" x14ac:dyDescent="0.2">
      <c r="A14" s="197" t="s">
        <v>0</v>
      </c>
      <c r="B14" s="351"/>
      <c r="C14" s="342"/>
      <c r="D14" s="353"/>
      <c r="E14" s="358"/>
      <c r="F14" s="340"/>
      <c r="G14" s="342"/>
      <c r="H14" s="338"/>
      <c r="I14" s="358"/>
      <c r="J14" s="340"/>
      <c r="K14" s="342"/>
      <c r="L14" s="338"/>
      <c r="M14" s="358"/>
      <c r="N14" s="340"/>
      <c r="O14" s="342"/>
      <c r="P14" s="338"/>
      <c r="Q14" s="358"/>
      <c r="R14" s="340"/>
      <c r="S14" s="342"/>
      <c r="T14" s="338"/>
      <c r="U14" s="358"/>
      <c r="V14" s="340"/>
      <c r="W14" s="342"/>
      <c r="X14" s="338"/>
      <c r="Y14" s="346"/>
      <c r="Z14" s="198"/>
    </row>
    <row r="15" spans="1:54" x14ac:dyDescent="0.2">
      <c r="A15" s="199" t="s">
        <v>61</v>
      </c>
      <c r="B15" s="351"/>
      <c r="C15" s="342"/>
      <c r="D15" s="353"/>
      <c r="E15" s="358"/>
      <c r="F15" s="340"/>
      <c r="G15" s="342"/>
      <c r="H15" s="338"/>
      <c r="I15" s="358"/>
      <c r="J15" s="340"/>
      <c r="K15" s="342"/>
      <c r="L15" s="338"/>
      <c r="M15" s="358"/>
      <c r="N15" s="340"/>
      <c r="O15" s="342"/>
      <c r="P15" s="338"/>
      <c r="Q15" s="358"/>
      <c r="R15" s="340"/>
      <c r="S15" s="342"/>
      <c r="T15" s="338"/>
      <c r="U15" s="358"/>
      <c r="V15" s="340"/>
      <c r="W15" s="342"/>
      <c r="X15" s="338"/>
      <c r="Y15" s="346"/>
      <c r="Z15" s="193" t="s">
        <v>124</v>
      </c>
    </row>
    <row r="16" spans="1:54" x14ac:dyDescent="0.2">
      <c r="A16" s="200" t="s">
        <v>100</v>
      </c>
      <c r="B16" s="147"/>
      <c r="C16" s="155"/>
      <c r="D16" s="329">
        <f>9*C16</f>
        <v>0</v>
      </c>
      <c r="E16" s="315">
        <f>B16*(1+$H$11)</f>
        <v>0</v>
      </c>
      <c r="F16" s="171">
        <f>B16*C16*(1+$H$11)</f>
        <v>0</v>
      </c>
      <c r="G16" s="171">
        <f>ROUND(F16*$L$2,0)</f>
        <v>0</v>
      </c>
      <c r="H16" s="172">
        <f t="shared" ref="H16:H26" si="0">ROUND(SUM(F16:G16),0)</f>
        <v>0</v>
      </c>
      <c r="I16" s="315">
        <f>IF($B$8&gt;1,B16*(1+$H$11)*(1+$L$11),0)</f>
        <v>0</v>
      </c>
      <c r="J16" s="171">
        <f>IF($B$8&gt;1,F16*(1+$L$11),0)</f>
        <v>0</v>
      </c>
      <c r="K16" s="171">
        <f>ROUND(J16*$L$2,0)</f>
        <v>0</v>
      </c>
      <c r="L16" s="172">
        <f t="shared" ref="L16:L26" si="1">ROUND(SUM(J16:K16),0)</f>
        <v>0</v>
      </c>
      <c r="M16" s="315">
        <f>IF($B$8&gt;2,B16*(1+$H$11)*(1+$L$11)*(1+$P$11),0)</f>
        <v>0</v>
      </c>
      <c r="N16" s="171">
        <f>IF($B$8&gt;2,J16*(1+$P$11),0)</f>
        <v>0</v>
      </c>
      <c r="O16" s="171">
        <f>ROUND(N16*$L$2,0)</f>
        <v>0</v>
      </c>
      <c r="P16" s="172">
        <f t="shared" ref="P16:P26" si="2">ROUND(SUM(N16:O16),0)</f>
        <v>0</v>
      </c>
      <c r="Q16" s="315">
        <f>IF($B$8&gt;3,B16*(1+$H$11)*(1+$L$11)*(1+$P$11)*(1+$T$11),0)</f>
        <v>0</v>
      </c>
      <c r="R16" s="171">
        <f>IF($B$8&gt;3,N16*(1+$T$11),0)</f>
        <v>0</v>
      </c>
      <c r="S16" s="171">
        <f>ROUND(R16*$L$2,0)</f>
        <v>0</v>
      </c>
      <c r="T16" s="172">
        <f t="shared" ref="T16:T26" si="3">ROUND(SUM(R16:S16),0)</f>
        <v>0</v>
      </c>
      <c r="U16" s="315">
        <f>IF($B$8&gt;4,B16*(1+$H$11)*(1+$L$11)*(1+$P$11)*(1+$T$11)*(1+$X$11),0)</f>
        <v>0</v>
      </c>
      <c r="V16" s="171">
        <f>IF($B$8&gt;4,R16*(1+$X$11),0)</f>
        <v>0</v>
      </c>
      <c r="W16" s="171">
        <f>ROUND(V16*$L$2,0)</f>
        <v>0</v>
      </c>
      <c r="X16" s="172">
        <f t="shared" ref="X16:X26" si="4">ROUND(SUM(V16:W16),0)</f>
        <v>0</v>
      </c>
      <c r="Y16" s="232">
        <f t="shared" ref="Y16:Y26" si="5">ROUND(SUM(H16,L16,P16,T16,X16),0)</f>
        <v>0</v>
      </c>
      <c r="Z16" s="201" t="s">
        <v>100</v>
      </c>
    </row>
    <row r="17" spans="1:85" x14ac:dyDescent="0.2">
      <c r="A17" s="202" t="s">
        <v>102</v>
      </c>
      <c r="B17" s="77">
        <f>B16/9*3</f>
        <v>0</v>
      </c>
      <c r="C17" s="156"/>
      <c r="D17" s="329">
        <f>3*C17</f>
        <v>0</v>
      </c>
      <c r="E17" s="315">
        <f>B17*(1+$H$11)</f>
        <v>0</v>
      </c>
      <c r="F17" s="171">
        <f t="shared" ref="F17:F26" si="6">B17*C17*(1+$H$11)</f>
        <v>0</v>
      </c>
      <c r="G17" s="270">
        <f>ROUND(F17*$L$5,0)</f>
        <v>0</v>
      </c>
      <c r="H17" s="271">
        <f t="shared" si="0"/>
        <v>0</v>
      </c>
      <c r="I17" s="315">
        <f t="shared" ref="I17:I26" si="7">IF($B$8&gt;1,B17*(1+$H$11)*(1+$L$11),0)</f>
        <v>0</v>
      </c>
      <c r="J17" s="171">
        <f t="shared" ref="J17:J25" si="8">IF($B$8&gt;1,F17+(F17*$L$11),0)</f>
        <v>0</v>
      </c>
      <c r="K17" s="270">
        <f>ROUND(J17*$L$5,0)</f>
        <v>0</v>
      </c>
      <c r="L17" s="271">
        <f>ROUND(SUM(J17:K17),0)</f>
        <v>0</v>
      </c>
      <c r="M17" s="315">
        <f t="shared" ref="M17:M26" si="9">IF($B$8&gt;2,B17*(1+$H$11)*(1+$L$11)*(1+$P$11),0)</f>
        <v>0</v>
      </c>
      <c r="N17" s="171">
        <f t="shared" ref="N17:N26" si="10">IF($B$8&gt;2,J17*(1+$P$11),0)</f>
        <v>0</v>
      </c>
      <c r="O17" s="270">
        <f>ROUND(N17*$L$5,0)</f>
        <v>0</v>
      </c>
      <c r="P17" s="271">
        <f t="shared" si="2"/>
        <v>0</v>
      </c>
      <c r="Q17" s="315">
        <f t="shared" ref="Q17:Q26" si="11">IF($B$8&gt;3,B17*(1+$H$11)*(1+$L$11)*(1+$P$11)*(1+$T$11),0)</f>
        <v>0</v>
      </c>
      <c r="R17" s="171">
        <f t="shared" ref="R17:R26" si="12">IF($B$8&gt;3,N17*(1+$T$11),0)</f>
        <v>0</v>
      </c>
      <c r="S17" s="270">
        <f>ROUND(R17*$L$5,0)</f>
        <v>0</v>
      </c>
      <c r="T17" s="271">
        <f t="shared" si="3"/>
        <v>0</v>
      </c>
      <c r="U17" s="315">
        <f t="shared" ref="U17:U26" si="13">IF($B$8&gt;4,B17*(1+$H$11)*(1+$L$11)*(1+$P$11)*(1+$T$11)*(1+$X$11),0)</f>
        <v>0</v>
      </c>
      <c r="V17" s="171">
        <f t="shared" ref="V17:V26" si="14">IF($B$8&gt;4,R17*(1+$X$11),0)</f>
        <v>0</v>
      </c>
      <c r="W17" s="270">
        <f>ROUND(V17*$L$5,0)</f>
        <v>0</v>
      </c>
      <c r="X17" s="271">
        <f t="shared" si="4"/>
        <v>0</v>
      </c>
      <c r="Y17" s="232">
        <f t="shared" si="5"/>
        <v>0</v>
      </c>
      <c r="Z17" s="201" t="s">
        <v>102</v>
      </c>
    </row>
    <row r="18" spans="1:85" x14ac:dyDescent="0.2">
      <c r="A18" s="202" t="s">
        <v>101</v>
      </c>
      <c r="B18" s="148"/>
      <c r="C18" s="156"/>
      <c r="D18" s="329">
        <f>10*C18</f>
        <v>0</v>
      </c>
      <c r="E18" s="315">
        <f t="shared" ref="E18:E26" si="15">B18*(1+$H$11)</f>
        <v>0</v>
      </c>
      <c r="F18" s="171">
        <f t="shared" si="6"/>
        <v>0</v>
      </c>
      <c r="G18" s="171">
        <f>ROUND(F18*$L$2,0)</f>
        <v>0</v>
      </c>
      <c r="H18" s="172">
        <f t="shared" si="0"/>
        <v>0</v>
      </c>
      <c r="I18" s="315">
        <f t="shared" si="7"/>
        <v>0</v>
      </c>
      <c r="J18" s="171">
        <f t="shared" si="8"/>
        <v>0</v>
      </c>
      <c r="K18" s="171">
        <f>ROUND(J18*$L$2,0)</f>
        <v>0</v>
      </c>
      <c r="L18" s="172">
        <f t="shared" si="1"/>
        <v>0</v>
      </c>
      <c r="M18" s="315">
        <f t="shared" si="9"/>
        <v>0</v>
      </c>
      <c r="N18" s="171">
        <f t="shared" si="10"/>
        <v>0</v>
      </c>
      <c r="O18" s="171">
        <f>ROUND(N18*$L$2,0)</f>
        <v>0</v>
      </c>
      <c r="P18" s="172">
        <f t="shared" si="2"/>
        <v>0</v>
      </c>
      <c r="Q18" s="315">
        <f t="shared" si="11"/>
        <v>0</v>
      </c>
      <c r="R18" s="171">
        <f t="shared" si="12"/>
        <v>0</v>
      </c>
      <c r="S18" s="171">
        <f>ROUND(R18*$L$2,0)</f>
        <v>0</v>
      </c>
      <c r="T18" s="172">
        <f t="shared" si="3"/>
        <v>0</v>
      </c>
      <c r="U18" s="315">
        <f t="shared" si="13"/>
        <v>0</v>
      </c>
      <c r="V18" s="171">
        <f t="shared" si="14"/>
        <v>0</v>
      </c>
      <c r="W18" s="171">
        <f>ROUND(V18*$L$2,0)</f>
        <v>0</v>
      </c>
      <c r="X18" s="172">
        <f t="shared" si="4"/>
        <v>0</v>
      </c>
      <c r="Y18" s="232">
        <f t="shared" si="5"/>
        <v>0</v>
      </c>
      <c r="Z18" s="201" t="s">
        <v>101</v>
      </c>
    </row>
    <row r="19" spans="1:85" x14ac:dyDescent="0.2">
      <c r="A19" s="202" t="s">
        <v>103</v>
      </c>
      <c r="B19" s="77">
        <f>B18/10*2</f>
        <v>0</v>
      </c>
      <c r="C19" s="156"/>
      <c r="D19" s="329">
        <f>2*C19</f>
        <v>0</v>
      </c>
      <c r="E19" s="315">
        <f t="shared" si="15"/>
        <v>0</v>
      </c>
      <c r="F19" s="171">
        <f>B19*C19*(1+$H$11)</f>
        <v>0</v>
      </c>
      <c r="G19" s="171">
        <f>ROUND(F19*$L$5,0)</f>
        <v>0</v>
      </c>
      <c r="H19" s="172">
        <f t="shared" si="0"/>
        <v>0</v>
      </c>
      <c r="I19" s="315">
        <f t="shared" si="7"/>
        <v>0</v>
      </c>
      <c r="J19" s="171">
        <f t="shared" si="8"/>
        <v>0</v>
      </c>
      <c r="K19" s="171">
        <f>ROUND(J19*$L$5,0)</f>
        <v>0</v>
      </c>
      <c r="L19" s="172">
        <f t="shared" si="1"/>
        <v>0</v>
      </c>
      <c r="M19" s="315">
        <f t="shared" si="9"/>
        <v>0</v>
      </c>
      <c r="N19" s="171">
        <f t="shared" si="10"/>
        <v>0</v>
      </c>
      <c r="O19" s="171">
        <f>ROUND(N19*$L$5,0)</f>
        <v>0</v>
      </c>
      <c r="P19" s="172">
        <f t="shared" si="2"/>
        <v>0</v>
      </c>
      <c r="Q19" s="315">
        <f t="shared" si="11"/>
        <v>0</v>
      </c>
      <c r="R19" s="171">
        <f t="shared" si="12"/>
        <v>0</v>
      </c>
      <c r="S19" s="171">
        <f>ROUND(R19*$L$5,0)</f>
        <v>0</v>
      </c>
      <c r="T19" s="172">
        <f t="shared" si="3"/>
        <v>0</v>
      </c>
      <c r="U19" s="315">
        <f t="shared" si="13"/>
        <v>0</v>
      </c>
      <c r="V19" s="171">
        <f t="shared" si="14"/>
        <v>0</v>
      </c>
      <c r="W19" s="171">
        <f>ROUND(V19*$L$5,0)</f>
        <v>0</v>
      </c>
      <c r="X19" s="172">
        <f t="shared" si="4"/>
        <v>0</v>
      </c>
      <c r="Y19" s="232">
        <f t="shared" si="5"/>
        <v>0</v>
      </c>
      <c r="Z19" s="201" t="s">
        <v>103</v>
      </c>
    </row>
    <row r="20" spans="1:85" x14ac:dyDescent="0.2">
      <c r="A20" s="202" t="s">
        <v>13</v>
      </c>
      <c r="B20" s="148"/>
      <c r="C20" s="156"/>
      <c r="D20" s="329">
        <f t="shared" ref="D20:D26" si="16">12*C20</f>
        <v>0</v>
      </c>
      <c r="E20" s="315">
        <f t="shared" si="15"/>
        <v>0</v>
      </c>
      <c r="F20" s="171">
        <f t="shared" si="6"/>
        <v>0</v>
      </c>
      <c r="G20" s="171">
        <f>ROUND(F20*$L$2,0)</f>
        <v>0</v>
      </c>
      <c r="H20" s="172">
        <f t="shared" si="0"/>
        <v>0</v>
      </c>
      <c r="I20" s="315">
        <f t="shared" si="7"/>
        <v>0</v>
      </c>
      <c r="J20" s="171">
        <f t="shared" si="8"/>
        <v>0</v>
      </c>
      <c r="K20" s="171">
        <f>ROUND(J20*$L$2,0)</f>
        <v>0</v>
      </c>
      <c r="L20" s="172">
        <f t="shared" si="1"/>
        <v>0</v>
      </c>
      <c r="M20" s="315">
        <f t="shared" si="9"/>
        <v>0</v>
      </c>
      <c r="N20" s="171">
        <f t="shared" si="10"/>
        <v>0</v>
      </c>
      <c r="O20" s="171">
        <f>ROUND(N20*$L$2,0)</f>
        <v>0</v>
      </c>
      <c r="P20" s="172">
        <f t="shared" si="2"/>
        <v>0</v>
      </c>
      <c r="Q20" s="315">
        <f t="shared" si="11"/>
        <v>0</v>
      </c>
      <c r="R20" s="171">
        <f t="shared" si="12"/>
        <v>0</v>
      </c>
      <c r="S20" s="171">
        <f>ROUND(R20*$L$2,0)</f>
        <v>0</v>
      </c>
      <c r="T20" s="172">
        <f t="shared" si="3"/>
        <v>0</v>
      </c>
      <c r="U20" s="315">
        <f t="shared" si="13"/>
        <v>0</v>
      </c>
      <c r="V20" s="171">
        <f t="shared" si="14"/>
        <v>0</v>
      </c>
      <c r="W20" s="171">
        <f>ROUND(V20*$L$2,0)</f>
        <v>0</v>
      </c>
      <c r="X20" s="172">
        <f t="shared" si="4"/>
        <v>0</v>
      </c>
      <c r="Y20" s="232">
        <f t="shared" si="5"/>
        <v>0</v>
      </c>
      <c r="Z20" s="201" t="s">
        <v>13</v>
      </c>
    </row>
    <row r="21" spans="1:85" x14ac:dyDescent="0.2">
      <c r="A21" s="311" t="s">
        <v>146</v>
      </c>
      <c r="B21" s="148">
        <f>16.5*2080*2</f>
        <v>68640</v>
      </c>
      <c r="C21" s="156"/>
      <c r="D21" s="329">
        <f t="shared" si="16"/>
        <v>0</v>
      </c>
      <c r="E21" s="315">
        <f t="shared" si="15"/>
        <v>70699.199999999997</v>
      </c>
      <c r="F21" s="171">
        <f t="shared" si="6"/>
        <v>0</v>
      </c>
      <c r="G21" s="171">
        <f>ROUND(F21*$L$2,0)</f>
        <v>0</v>
      </c>
      <c r="H21" s="172">
        <f t="shared" si="0"/>
        <v>0</v>
      </c>
      <c r="I21" s="315">
        <f t="shared" si="7"/>
        <v>0</v>
      </c>
      <c r="J21" s="171">
        <f t="shared" si="8"/>
        <v>0</v>
      </c>
      <c r="K21" s="171">
        <f>ROUND(J21*$L$2,0)</f>
        <v>0</v>
      </c>
      <c r="L21" s="172">
        <f t="shared" si="1"/>
        <v>0</v>
      </c>
      <c r="M21" s="315">
        <f t="shared" si="9"/>
        <v>0</v>
      </c>
      <c r="N21" s="171">
        <f t="shared" si="10"/>
        <v>0</v>
      </c>
      <c r="O21" s="171">
        <f>ROUND(N21*$L$2,0)</f>
        <v>0</v>
      </c>
      <c r="P21" s="172">
        <f t="shared" si="2"/>
        <v>0</v>
      </c>
      <c r="Q21" s="315">
        <f t="shared" si="11"/>
        <v>0</v>
      </c>
      <c r="R21" s="171">
        <f t="shared" si="12"/>
        <v>0</v>
      </c>
      <c r="S21" s="171">
        <f>ROUND(R21*$L$2,0)</f>
        <v>0</v>
      </c>
      <c r="T21" s="172">
        <f t="shared" si="3"/>
        <v>0</v>
      </c>
      <c r="U21" s="315">
        <f t="shared" si="13"/>
        <v>0</v>
      </c>
      <c r="V21" s="171">
        <f t="shared" si="14"/>
        <v>0</v>
      </c>
      <c r="W21" s="171">
        <f>ROUND(V21*$L$2,0)</f>
        <v>0</v>
      </c>
      <c r="X21" s="172">
        <f t="shared" si="4"/>
        <v>0</v>
      </c>
      <c r="Y21" s="232">
        <f t="shared" si="5"/>
        <v>0</v>
      </c>
      <c r="Z21" s="201" t="s">
        <v>97</v>
      </c>
    </row>
    <row r="22" spans="1:85" x14ac:dyDescent="0.2">
      <c r="A22" s="311" t="s">
        <v>147</v>
      </c>
      <c r="B22" s="148"/>
      <c r="C22" s="156"/>
      <c r="D22" s="329">
        <f t="shared" si="16"/>
        <v>0</v>
      </c>
      <c r="E22" s="315">
        <f t="shared" si="15"/>
        <v>0</v>
      </c>
      <c r="F22" s="171">
        <f t="shared" si="6"/>
        <v>0</v>
      </c>
      <c r="G22" s="171">
        <f>ROUND(F22*$L$2,0)</f>
        <v>0</v>
      </c>
      <c r="H22" s="172">
        <f t="shared" si="0"/>
        <v>0</v>
      </c>
      <c r="I22" s="315">
        <f t="shared" si="7"/>
        <v>0</v>
      </c>
      <c r="J22" s="171">
        <f t="shared" si="8"/>
        <v>0</v>
      </c>
      <c r="K22" s="171">
        <f>ROUND(J22*$L$2,0)</f>
        <v>0</v>
      </c>
      <c r="L22" s="172">
        <f t="shared" si="1"/>
        <v>0</v>
      </c>
      <c r="M22" s="315">
        <f t="shared" si="9"/>
        <v>0</v>
      </c>
      <c r="N22" s="171">
        <f t="shared" si="10"/>
        <v>0</v>
      </c>
      <c r="O22" s="171">
        <f>ROUND(N22*$L$2,0)</f>
        <v>0</v>
      </c>
      <c r="P22" s="172">
        <f t="shared" si="2"/>
        <v>0</v>
      </c>
      <c r="Q22" s="315">
        <f t="shared" si="11"/>
        <v>0</v>
      </c>
      <c r="R22" s="171">
        <f t="shared" si="12"/>
        <v>0</v>
      </c>
      <c r="S22" s="171">
        <f>ROUND(R22*$L$2,0)</f>
        <v>0</v>
      </c>
      <c r="T22" s="172">
        <f t="shared" si="3"/>
        <v>0</v>
      </c>
      <c r="U22" s="315">
        <f t="shared" si="13"/>
        <v>0</v>
      </c>
      <c r="V22" s="171">
        <f t="shared" si="14"/>
        <v>0</v>
      </c>
      <c r="W22" s="171">
        <f>ROUND(V22*$L$2,0)</f>
        <v>0</v>
      </c>
      <c r="X22" s="172">
        <f t="shared" si="4"/>
        <v>0</v>
      </c>
      <c r="Y22" s="232">
        <f t="shared" si="5"/>
        <v>0</v>
      </c>
      <c r="Z22" s="201" t="s">
        <v>97</v>
      </c>
    </row>
    <row r="23" spans="1:85" x14ac:dyDescent="0.2">
      <c r="A23" s="203" t="s">
        <v>104</v>
      </c>
      <c r="B23" s="148"/>
      <c r="C23" s="156"/>
      <c r="D23" s="329">
        <f t="shared" si="16"/>
        <v>0</v>
      </c>
      <c r="E23" s="315">
        <f t="shared" si="15"/>
        <v>0</v>
      </c>
      <c r="F23" s="171">
        <f t="shared" si="6"/>
        <v>0</v>
      </c>
      <c r="G23" s="270">
        <f>IF($C23&gt;50%,ROUND((F23*$L$3),0),ROUND((F23*$L$5),0))</f>
        <v>0</v>
      </c>
      <c r="H23" s="172">
        <f>ROUND(SUM(F23:G23),0)</f>
        <v>0</v>
      </c>
      <c r="I23" s="315">
        <f t="shared" si="7"/>
        <v>0</v>
      </c>
      <c r="J23" s="171">
        <f t="shared" si="8"/>
        <v>0</v>
      </c>
      <c r="K23" s="270">
        <f>IF($C23&gt;50%,ROUND((J23*$L$3),0),ROUND((J23*$L$5),0))</f>
        <v>0</v>
      </c>
      <c r="L23" s="172">
        <f>ROUND(SUM(J23:K23),0)</f>
        <v>0</v>
      </c>
      <c r="M23" s="315">
        <f t="shared" si="9"/>
        <v>0</v>
      </c>
      <c r="N23" s="171">
        <f t="shared" si="10"/>
        <v>0</v>
      </c>
      <c r="O23" s="270">
        <f>IF($C23&gt;50%,ROUND((N23*$L$3),0),ROUND((N23*$L$5),0))</f>
        <v>0</v>
      </c>
      <c r="P23" s="172">
        <f>ROUND(SUM(N23:O23),0)</f>
        <v>0</v>
      </c>
      <c r="Q23" s="315">
        <f t="shared" si="11"/>
        <v>0</v>
      </c>
      <c r="R23" s="171">
        <f t="shared" si="12"/>
        <v>0</v>
      </c>
      <c r="S23" s="270">
        <f>IF($C23&gt;50%,ROUND((R23*$L$3),0),ROUND((R23*$L$5),0))</f>
        <v>0</v>
      </c>
      <c r="T23" s="172">
        <f>ROUND(SUM(R23:S23),0)</f>
        <v>0</v>
      </c>
      <c r="U23" s="315">
        <f t="shared" si="13"/>
        <v>0</v>
      </c>
      <c r="V23" s="171">
        <f t="shared" si="14"/>
        <v>0</v>
      </c>
      <c r="W23" s="270">
        <f>IF($C23&gt;50%,ROUND((V23*$L$3),0),ROUND((V23*$L$5),0))</f>
        <v>0</v>
      </c>
      <c r="X23" s="172">
        <f>ROUND(SUM(V23:W23),0)</f>
        <v>0</v>
      </c>
      <c r="Y23" s="232">
        <f t="shared" si="5"/>
        <v>0</v>
      </c>
      <c r="Z23" s="201" t="s">
        <v>98</v>
      </c>
    </row>
    <row r="24" spans="1:85" x14ac:dyDescent="0.2">
      <c r="A24" s="311" t="s">
        <v>105</v>
      </c>
      <c r="B24" s="314">
        <f>35.77*2080</f>
        <v>74401.600000000006</v>
      </c>
      <c r="C24" s="156"/>
      <c r="D24" s="329">
        <f t="shared" si="16"/>
        <v>0</v>
      </c>
      <c r="E24" s="315">
        <f t="shared" si="15"/>
        <v>76633.648000000001</v>
      </c>
      <c r="F24" s="171">
        <f t="shared" si="6"/>
        <v>0</v>
      </c>
      <c r="G24" s="171">
        <f>ROUND(F24*$L$4,0)</f>
        <v>0</v>
      </c>
      <c r="H24" s="172">
        <f t="shared" si="0"/>
        <v>0</v>
      </c>
      <c r="I24" s="315">
        <f>IF($B$8&gt;1,B24*(1+$H$11)*(1+$L$11),0)</f>
        <v>0</v>
      </c>
      <c r="J24" s="171">
        <f t="shared" si="8"/>
        <v>0</v>
      </c>
      <c r="K24" s="171">
        <f>ROUND(J24*$L$4,0)</f>
        <v>0</v>
      </c>
      <c r="L24" s="172">
        <f t="shared" si="1"/>
        <v>0</v>
      </c>
      <c r="M24" s="315">
        <f t="shared" si="9"/>
        <v>0</v>
      </c>
      <c r="N24" s="171">
        <f t="shared" si="10"/>
        <v>0</v>
      </c>
      <c r="O24" s="171">
        <f>ROUND(N24*$L$4,0)</f>
        <v>0</v>
      </c>
      <c r="P24" s="172">
        <f t="shared" si="2"/>
        <v>0</v>
      </c>
      <c r="Q24" s="315">
        <f t="shared" si="11"/>
        <v>0</v>
      </c>
      <c r="R24" s="171">
        <f t="shared" si="12"/>
        <v>0</v>
      </c>
      <c r="S24" s="171">
        <f>ROUND(R24*$L$4,0)</f>
        <v>0</v>
      </c>
      <c r="T24" s="172">
        <f t="shared" si="3"/>
        <v>0</v>
      </c>
      <c r="U24" s="315">
        <f t="shared" si="13"/>
        <v>0</v>
      </c>
      <c r="V24" s="171">
        <f t="shared" si="14"/>
        <v>0</v>
      </c>
      <c r="W24" s="171">
        <f>ROUND(V24*$L$4,0)</f>
        <v>0</v>
      </c>
      <c r="X24" s="172">
        <f t="shared" si="4"/>
        <v>0</v>
      </c>
      <c r="Y24" s="232">
        <f t="shared" si="5"/>
        <v>0</v>
      </c>
      <c r="Z24" s="201" t="s">
        <v>11</v>
      </c>
    </row>
    <row r="25" spans="1:85" x14ac:dyDescent="0.2">
      <c r="A25" s="311" t="s">
        <v>106</v>
      </c>
      <c r="B25" s="314">
        <f>37.82*2080</f>
        <v>78665.600000000006</v>
      </c>
      <c r="C25" s="156"/>
      <c r="D25" s="329">
        <f t="shared" si="16"/>
        <v>0</v>
      </c>
      <c r="E25" s="315">
        <f t="shared" si="15"/>
        <v>81025.568000000014</v>
      </c>
      <c r="F25" s="171">
        <f>B25*C25*(1+$H$11)</f>
        <v>0</v>
      </c>
      <c r="G25" s="171">
        <f>ROUND(F25*$L$4,0)</f>
        <v>0</v>
      </c>
      <c r="H25" s="172">
        <f t="shared" si="0"/>
        <v>0</v>
      </c>
      <c r="I25" s="315">
        <f t="shared" si="7"/>
        <v>0</v>
      </c>
      <c r="J25" s="171">
        <f t="shared" si="8"/>
        <v>0</v>
      </c>
      <c r="K25" s="171">
        <f>ROUND(J25*$L$4,0)</f>
        <v>0</v>
      </c>
      <c r="L25" s="172">
        <f t="shared" si="1"/>
        <v>0</v>
      </c>
      <c r="M25" s="315">
        <f t="shared" si="9"/>
        <v>0</v>
      </c>
      <c r="N25" s="171">
        <f t="shared" si="10"/>
        <v>0</v>
      </c>
      <c r="O25" s="171">
        <f>ROUND(N25*$L$4,0)</f>
        <v>0</v>
      </c>
      <c r="P25" s="172">
        <f t="shared" si="2"/>
        <v>0</v>
      </c>
      <c r="Q25" s="315">
        <f t="shared" si="11"/>
        <v>0</v>
      </c>
      <c r="R25" s="171">
        <f t="shared" si="12"/>
        <v>0</v>
      </c>
      <c r="S25" s="171">
        <f>ROUND(R25*$L$4,0)</f>
        <v>0</v>
      </c>
      <c r="T25" s="172">
        <f t="shared" si="3"/>
        <v>0</v>
      </c>
      <c r="U25" s="315">
        <f t="shared" si="13"/>
        <v>0</v>
      </c>
      <c r="V25" s="171">
        <f t="shared" si="14"/>
        <v>0</v>
      </c>
      <c r="W25" s="171">
        <f>ROUND(V25*$L$4,0)</f>
        <v>0</v>
      </c>
      <c r="X25" s="172">
        <f t="shared" si="4"/>
        <v>0</v>
      </c>
      <c r="Y25" s="232">
        <f t="shared" si="5"/>
        <v>0</v>
      </c>
      <c r="Z25" s="201" t="s">
        <v>11</v>
      </c>
    </row>
    <row r="26" spans="1:85" ht="13.5" thickBot="1" x14ac:dyDescent="0.25">
      <c r="A26" s="312" t="s">
        <v>107</v>
      </c>
      <c r="B26" s="313">
        <f>16.5*2080</f>
        <v>34320</v>
      </c>
      <c r="C26" s="157"/>
      <c r="D26" s="329">
        <f t="shared" si="16"/>
        <v>0</v>
      </c>
      <c r="E26" s="315">
        <f t="shared" si="15"/>
        <v>35349.599999999999</v>
      </c>
      <c r="F26" s="171">
        <f t="shared" si="6"/>
        <v>0</v>
      </c>
      <c r="G26" s="171">
        <f>ROUND(F26*$L$4,0)</f>
        <v>0</v>
      </c>
      <c r="H26" s="172">
        <f t="shared" si="0"/>
        <v>0</v>
      </c>
      <c r="I26" s="315">
        <f t="shared" si="7"/>
        <v>0</v>
      </c>
      <c r="J26" s="171">
        <f>IF($B$8&gt;1,F26+(F26*$L$11),0)</f>
        <v>0</v>
      </c>
      <c r="K26" s="171">
        <f>ROUND(J26*$L$4,0)</f>
        <v>0</v>
      </c>
      <c r="L26" s="172">
        <f t="shared" si="1"/>
        <v>0</v>
      </c>
      <c r="M26" s="315">
        <f t="shared" si="9"/>
        <v>0</v>
      </c>
      <c r="N26" s="171">
        <f t="shared" si="10"/>
        <v>0</v>
      </c>
      <c r="O26" s="171">
        <f>ROUND(N26*$L$4,0)</f>
        <v>0</v>
      </c>
      <c r="P26" s="172">
        <f t="shared" si="2"/>
        <v>0</v>
      </c>
      <c r="Q26" s="315">
        <f t="shared" si="11"/>
        <v>0</v>
      </c>
      <c r="R26" s="171">
        <f t="shared" si="12"/>
        <v>0</v>
      </c>
      <c r="S26" s="171">
        <f>ROUND(R26*$L$4,0)</f>
        <v>0</v>
      </c>
      <c r="T26" s="172">
        <f t="shared" si="3"/>
        <v>0</v>
      </c>
      <c r="U26" s="315">
        <f t="shared" si="13"/>
        <v>0</v>
      </c>
      <c r="V26" s="171">
        <f t="shared" si="14"/>
        <v>0</v>
      </c>
      <c r="W26" s="171">
        <f>ROUND(V26*$L$4,0)</f>
        <v>0</v>
      </c>
      <c r="X26" s="172">
        <f t="shared" si="4"/>
        <v>0</v>
      </c>
      <c r="Y26" s="232">
        <f t="shared" si="5"/>
        <v>0</v>
      </c>
      <c r="Z26" s="201" t="s">
        <v>96</v>
      </c>
    </row>
    <row r="27" spans="1:85" ht="13.5" thickBot="1" x14ac:dyDescent="0.25">
      <c r="A27" s="205" t="s">
        <v>20</v>
      </c>
      <c r="B27" s="67" t="s">
        <v>21</v>
      </c>
      <c r="C27" s="78"/>
      <c r="D27" s="67"/>
      <c r="E27" s="67"/>
      <c r="F27" s="272">
        <f t="shared" ref="F27:Y27" si="17">SUM(F16:F26)</f>
        <v>0</v>
      </c>
      <c r="G27" s="273">
        <f t="shared" si="17"/>
        <v>0</v>
      </c>
      <c r="H27" s="274">
        <f t="shared" si="17"/>
        <v>0</v>
      </c>
      <c r="I27" s="319"/>
      <c r="J27" s="272">
        <f t="shared" si="17"/>
        <v>0</v>
      </c>
      <c r="K27" s="273">
        <f t="shared" si="17"/>
        <v>0</v>
      </c>
      <c r="L27" s="274">
        <f t="shared" si="17"/>
        <v>0</v>
      </c>
      <c r="M27" s="319"/>
      <c r="N27" s="272">
        <f t="shared" si="17"/>
        <v>0</v>
      </c>
      <c r="O27" s="273">
        <f t="shared" si="17"/>
        <v>0</v>
      </c>
      <c r="P27" s="274">
        <f t="shared" si="17"/>
        <v>0</v>
      </c>
      <c r="Q27" s="319"/>
      <c r="R27" s="272">
        <f t="shared" si="17"/>
        <v>0</v>
      </c>
      <c r="S27" s="273">
        <f t="shared" si="17"/>
        <v>0</v>
      </c>
      <c r="T27" s="274">
        <f t="shared" si="17"/>
        <v>0</v>
      </c>
      <c r="U27" s="319"/>
      <c r="V27" s="272">
        <f t="shared" si="17"/>
        <v>0</v>
      </c>
      <c r="W27" s="273">
        <f t="shared" si="17"/>
        <v>0</v>
      </c>
      <c r="X27" s="274">
        <f t="shared" si="17"/>
        <v>0</v>
      </c>
      <c r="Y27" s="233">
        <f t="shared" si="17"/>
        <v>0</v>
      </c>
      <c r="Z27" s="206" t="s">
        <v>20</v>
      </c>
      <c r="AA27" s="3"/>
      <c r="AB27" s="3"/>
      <c r="AC27" s="3"/>
      <c r="AD27" s="3"/>
    </row>
    <row r="28" spans="1:85" ht="13.5" thickBot="1" x14ac:dyDescent="0.25">
      <c r="A28" s="205"/>
      <c r="B28" s="67"/>
      <c r="C28" s="78"/>
      <c r="D28" s="67"/>
      <c r="E28" s="67"/>
      <c r="F28" s="67"/>
      <c r="G28" s="67"/>
      <c r="H28" s="60"/>
      <c r="I28" s="60"/>
      <c r="J28" s="67"/>
      <c r="K28" s="67"/>
      <c r="L28" s="60"/>
      <c r="M28" s="60"/>
      <c r="N28" s="67"/>
      <c r="O28" s="67"/>
      <c r="P28" s="60"/>
      <c r="Q28" s="60"/>
      <c r="R28" s="67"/>
      <c r="S28" s="67"/>
      <c r="T28" s="60"/>
      <c r="U28" s="60"/>
      <c r="V28" s="67"/>
      <c r="W28" s="67"/>
      <c r="X28" s="60"/>
      <c r="Y28" s="234">
        <f>SUM(V27,R27,N27,J27,F27)</f>
        <v>0</v>
      </c>
      <c r="Z28" s="206" t="s">
        <v>33</v>
      </c>
      <c r="AA28" s="3"/>
      <c r="AB28" s="3"/>
      <c r="AC28" s="3"/>
      <c r="AD28" s="3"/>
    </row>
    <row r="29" spans="1:85" ht="13.5" thickBot="1" x14ac:dyDescent="0.25">
      <c r="A29" s="207"/>
      <c r="B29" s="79"/>
      <c r="C29" s="80"/>
      <c r="D29" s="79"/>
      <c r="E29" s="79"/>
      <c r="F29" s="79"/>
      <c r="G29" s="79"/>
      <c r="H29" s="63" t="s">
        <v>3</v>
      </c>
      <c r="I29" s="63"/>
      <c r="J29" s="170"/>
      <c r="K29" s="170"/>
      <c r="L29" s="63" t="s">
        <v>4</v>
      </c>
      <c r="M29" s="63"/>
      <c r="N29" s="170"/>
      <c r="O29" s="170"/>
      <c r="P29" s="63" t="s">
        <v>5</v>
      </c>
      <c r="Q29" s="63"/>
      <c r="R29" s="170"/>
      <c r="S29" s="170"/>
      <c r="T29" s="63" t="s">
        <v>6</v>
      </c>
      <c r="U29" s="63"/>
      <c r="V29" s="170"/>
      <c r="W29" s="170"/>
      <c r="X29" s="63" t="s">
        <v>7</v>
      </c>
      <c r="Y29" s="235">
        <f>W27+S27+O27+K27+G27</f>
        <v>0</v>
      </c>
      <c r="Z29" s="208" t="s">
        <v>44</v>
      </c>
      <c r="AA29" s="3"/>
      <c r="AB29" s="3"/>
      <c r="AC29" s="3"/>
      <c r="AD29" s="3"/>
    </row>
    <row r="30" spans="1:85" s="3" customFormat="1" ht="15.75" customHeight="1" thickBot="1" x14ac:dyDescent="0.25">
      <c r="A30" s="258" t="s">
        <v>126</v>
      </c>
      <c r="B30" s="248"/>
      <c r="C30" s="249"/>
      <c r="D30" s="335"/>
      <c r="E30" s="335"/>
      <c r="F30" s="335"/>
      <c r="G30" s="336"/>
      <c r="H30" s="152">
        <v>0</v>
      </c>
      <c r="I30" s="326"/>
      <c r="J30" s="335"/>
      <c r="K30" s="336"/>
      <c r="L30" s="152">
        <v>0</v>
      </c>
      <c r="M30" s="326"/>
      <c r="N30" s="335"/>
      <c r="O30" s="336"/>
      <c r="P30" s="152">
        <v>0</v>
      </c>
      <c r="Q30" s="326"/>
      <c r="R30" s="335"/>
      <c r="S30" s="336"/>
      <c r="T30" s="152">
        <v>0</v>
      </c>
      <c r="U30" s="326"/>
      <c r="V30" s="335"/>
      <c r="W30" s="336"/>
      <c r="X30" s="152">
        <v>0</v>
      </c>
      <c r="Y30" s="261">
        <f>X30+T30+P30+L30+H30</f>
        <v>0</v>
      </c>
      <c r="Z30" s="209" t="s">
        <v>56</v>
      </c>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row>
    <row r="31" spans="1:85" x14ac:dyDescent="0.2">
      <c r="A31" s="210" t="s">
        <v>30</v>
      </c>
      <c r="B31" s="67"/>
      <c r="C31" s="65"/>
      <c r="D31" s="383"/>
      <c r="E31" s="383"/>
      <c r="F31" s="383"/>
      <c r="G31" s="384"/>
      <c r="H31" s="153">
        <v>0</v>
      </c>
      <c r="I31" s="327"/>
      <c r="J31" s="343"/>
      <c r="K31" s="344"/>
      <c r="L31" s="153">
        <v>0</v>
      </c>
      <c r="M31" s="327"/>
      <c r="N31" s="343"/>
      <c r="O31" s="344"/>
      <c r="P31" s="153">
        <v>0</v>
      </c>
      <c r="Q31" s="327"/>
      <c r="R31" s="343"/>
      <c r="S31" s="344"/>
      <c r="T31" s="153">
        <v>0</v>
      </c>
      <c r="U31" s="327"/>
      <c r="V31" s="343"/>
      <c r="W31" s="344"/>
      <c r="X31" s="153">
        <v>0</v>
      </c>
      <c r="Y31" s="277">
        <f>SUM(X31,T31,P31,L31,H31)</f>
        <v>0</v>
      </c>
      <c r="Z31" s="142" t="s">
        <v>30</v>
      </c>
      <c r="AA31" s="3"/>
      <c r="AB31" s="3"/>
      <c r="AC31" s="3"/>
      <c r="AD31" s="3"/>
    </row>
    <row r="32" spans="1:85" ht="13.5" thickBot="1" x14ac:dyDescent="0.25">
      <c r="A32" s="210" t="s">
        <v>31</v>
      </c>
      <c r="B32" s="67"/>
      <c r="C32" s="65"/>
      <c r="D32" s="383"/>
      <c r="E32" s="383"/>
      <c r="F32" s="383"/>
      <c r="G32" s="383"/>
      <c r="H32" s="154">
        <v>0</v>
      </c>
      <c r="I32" s="327"/>
      <c r="J32" s="343"/>
      <c r="K32" s="344"/>
      <c r="L32" s="154">
        <v>0</v>
      </c>
      <c r="M32" s="327"/>
      <c r="N32" s="343"/>
      <c r="O32" s="344"/>
      <c r="P32" s="154">
        <v>0</v>
      </c>
      <c r="Q32" s="327"/>
      <c r="R32" s="343"/>
      <c r="S32" s="344"/>
      <c r="T32" s="154">
        <v>0</v>
      </c>
      <c r="U32" s="327"/>
      <c r="V32" s="343"/>
      <c r="W32" s="344"/>
      <c r="X32" s="154">
        <v>0</v>
      </c>
      <c r="Y32" s="278">
        <f>SUM(X32,T32,P32,L32,H32)</f>
        <v>0</v>
      </c>
      <c r="Z32" s="142" t="s">
        <v>31</v>
      </c>
      <c r="AA32" s="3"/>
      <c r="AB32" s="3"/>
      <c r="AC32" s="3"/>
      <c r="AD32" s="3"/>
    </row>
    <row r="33" spans="1:27" ht="13.5" thickBot="1" x14ac:dyDescent="0.25">
      <c r="A33" s="211" t="s">
        <v>57</v>
      </c>
      <c r="B33" s="79"/>
      <c r="C33" s="81"/>
      <c r="D33" s="79"/>
      <c r="E33" s="79"/>
      <c r="F33" s="79"/>
      <c r="G33" s="79"/>
      <c r="H33" s="178">
        <f>H31+H32</f>
        <v>0</v>
      </c>
      <c r="I33" s="61"/>
      <c r="J33" s="79"/>
      <c r="K33" s="79"/>
      <c r="L33" s="178">
        <f>L31+L32</f>
        <v>0</v>
      </c>
      <c r="M33" s="61"/>
      <c r="N33" s="79"/>
      <c r="O33" s="79"/>
      <c r="P33" s="178">
        <f>P31+P32</f>
        <v>0</v>
      </c>
      <c r="Q33" s="61"/>
      <c r="R33" s="79"/>
      <c r="S33" s="79"/>
      <c r="T33" s="178">
        <f>T31+T32</f>
        <v>0</v>
      </c>
      <c r="U33" s="61"/>
      <c r="V33" s="79"/>
      <c r="W33" s="79"/>
      <c r="X33" s="178">
        <f>X31+X32</f>
        <v>0</v>
      </c>
      <c r="Y33" s="231">
        <f>SUM(Y31:Y32)</f>
        <v>0</v>
      </c>
      <c r="Z33" s="212" t="s">
        <v>8</v>
      </c>
      <c r="AA33" s="82"/>
    </row>
    <row r="34" spans="1:27" outlineLevel="1" x14ac:dyDescent="0.2">
      <c r="A34" s="213" t="s">
        <v>58</v>
      </c>
      <c r="B34" s="267" t="s">
        <v>51</v>
      </c>
      <c r="C34" s="382" t="s">
        <v>65</v>
      </c>
      <c r="D34" s="382"/>
      <c r="E34" s="382"/>
      <c r="F34" s="382"/>
      <c r="G34" s="146"/>
      <c r="H34" s="60"/>
      <c r="I34" s="60"/>
      <c r="J34" s="268" t="s">
        <v>4</v>
      </c>
      <c r="K34" s="146"/>
      <c r="L34" s="60"/>
      <c r="M34" s="60"/>
      <c r="N34" s="269" t="s">
        <v>5</v>
      </c>
      <c r="O34" s="146"/>
      <c r="P34" s="60"/>
      <c r="Q34" s="60"/>
      <c r="R34" s="268" t="s">
        <v>6</v>
      </c>
      <c r="S34" s="146"/>
      <c r="T34" s="60"/>
      <c r="U34" s="60"/>
      <c r="V34" s="268" t="s">
        <v>7</v>
      </c>
      <c r="W34" s="146"/>
      <c r="X34" s="60"/>
      <c r="Y34" s="217"/>
      <c r="Z34" s="214" t="s">
        <v>125</v>
      </c>
      <c r="AA34" s="82"/>
    </row>
    <row r="35" spans="1:27" outlineLevel="1" x14ac:dyDescent="0.2">
      <c r="A35" s="203" t="s">
        <v>46</v>
      </c>
      <c r="B35" s="147"/>
      <c r="C35" s="64"/>
      <c r="D35" s="64"/>
      <c r="E35" s="64"/>
      <c r="F35" s="64"/>
      <c r="G35" s="67"/>
      <c r="H35" s="175">
        <f>(B35*$G$34*(1+$H$11))</f>
        <v>0</v>
      </c>
      <c r="I35" s="94"/>
      <c r="J35" s="67"/>
      <c r="K35" s="67"/>
      <c r="L35" s="179">
        <f>IF($B$8&gt;1,ROUND($B35*$K$34*(1+$H$11)*(1+$L$11),0),0)</f>
        <v>0</v>
      </c>
      <c r="M35" s="94"/>
      <c r="N35" s="67"/>
      <c r="O35" s="67"/>
      <c r="P35" s="179">
        <f>IF($B$8&gt;2,ROUND($B35*$O$34*(1+$H$11)*(1+$L$11)*(1+$P$11),0),0)</f>
        <v>0</v>
      </c>
      <c r="Q35" s="94"/>
      <c r="R35" s="67"/>
      <c r="S35" s="67"/>
      <c r="T35" s="179">
        <f>IF($B$8&gt;3,ROUND($B35*$S$34*(1+$H$11)*(1+$L$11)*(1+$P$11)*(1+$T$11),0),0)</f>
        <v>0</v>
      </c>
      <c r="U35" s="94"/>
      <c r="V35" s="67"/>
      <c r="W35" s="67"/>
      <c r="X35" s="179">
        <f>IF($B$8&gt;4,ROUND($B35*$W$34*(1+$H$11)*(1+$L$11)*(1+$P$11)*(1+$T$11)*(1+$X$11),0),0)</f>
        <v>0</v>
      </c>
      <c r="Y35" s="279">
        <f t="shared" ref="Y35:Y40" si="18">SUM(H35,L35,P35,T35,X35)</f>
        <v>0</v>
      </c>
      <c r="Z35" s="201" t="s">
        <v>46</v>
      </c>
    </row>
    <row r="36" spans="1:27" outlineLevel="1" x14ac:dyDescent="0.2">
      <c r="A36" s="203" t="s">
        <v>50</v>
      </c>
      <c r="B36" s="148"/>
      <c r="C36" s="64"/>
      <c r="D36" s="67"/>
      <c r="E36" s="67"/>
      <c r="F36" s="67"/>
      <c r="G36" s="67"/>
      <c r="H36" s="175">
        <f>B36*$G$34*(1+$H$11)</f>
        <v>0</v>
      </c>
      <c r="I36" s="94"/>
      <c r="J36" s="67"/>
      <c r="K36" s="67"/>
      <c r="L36" s="179">
        <f>IF($B$8&gt;1,ROUND($B36*$K$34*(1+$H$11)*(1+$L$11),0),0)</f>
        <v>0</v>
      </c>
      <c r="M36" s="94"/>
      <c r="N36" s="67"/>
      <c r="O36" s="67"/>
      <c r="P36" s="179">
        <f>IF($B$8&gt;2,ROUND($B36*$O$34*(1+$H$11)*(1+$L$11)*(1+$P$11),0),0)</f>
        <v>0</v>
      </c>
      <c r="Q36" s="94"/>
      <c r="R36" s="67"/>
      <c r="S36" s="67"/>
      <c r="T36" s="179">
        <f>IF($B$8&gt;3,ROUND($B36*$S$34*(1+$H$11)*(1+$L$11)*(1+$P$11)*(1+$T$11),0),0)</f>
        <v>0</v>
      </c>
      <c r="U36" s="94"/>
      <c r="V36" s="67"/>
      <c r="W36" s="67"/>
      <c r="X36" s="179">
        <f>IF($B$8&gt;4,ROUND($B36*$W$34*(1+$H$11)*(1+$L$11)*(1+$P$11)*(1+$T$11)*(1+$X$11),0),0)</f>
        <v>0</v>
      </c>
      <c r="Y36" s="279">
        <f t="shared" si="18"/>
        <v>0</v>
      </c>
      <c r="Z36" s="201" t="s">
        <v>70</v>
      </c>
    </row>
    <row r="37" spans="1:27" outlineLevel="1" x14ac:dyDescent="0.2">
      <c r="A37" s="203" t="s">
        <v>47</v>
      </c>
      <c r="B37" s="148"/>
      <c r="C37" s="64"/>
      <c r="D37" s="67"/>
      <c r="E37" s="67"/>
      <c r="F37" s="67"/>
      <c r="G37" s="67"/>
      <c r="H37" s="175">
        <f>B37*$G$34*(1+$H$11)</f>
        <v>0</v>
      </c>
      <c r="I37" s="94"/>
      <c r="J37" s="67"/>
      <c r="K37" s="67"/>
      <c r="L37" s="179">
        <f>IF($B$8&gt;1,ROUND($B37*$K$34*(1+$H$11)*(1+$L$11),0),0)</f>
        <v>0</v>
      </c>
      <c r="M37" s="94"/>
      <c r="N37" s="67"/>
      <c r="O37" s="67"/>
      <c r="P37" s="179">
        <f>IF($B$8&gt;2,ROUND($B37*$O$34*(1+$H$11)*(1+$L$11)*(1+$P$11),0),0)</f>
        <v>0</v>
      </c>
      <c r="Q37" s="94"/>
      <c r="R37" s="67"/>
      <c r="S37" s="67"/>
      <c r="T37" s="179">
        <f>IF($B$8&gt;3,ROUND($B37*$S$34*(1+$H$11)*(1+$L$11)*(1+$P$11)*(1+$T$11),0),0)</f>
        <v>0</v>
      </c>
      <c r="U37" s="94"/>
      <c r="V37" s="67"/>
      <c r="W37" s="67"/>
      <c r="X37" s="179">
        <f>IF($B$8&gt;4,ROUND($B37*$W$34*(1+$H$11)*(1+$L$11)*(1+$P$11)*(1+$T$11)*(1+$X$11),0),0)</f>
        <v>0</v>
      </c>
      <c r="Y37" s="279">
        <f t="shared" si="18"/>
        <v>0</v>
      </c>
      <c r="Z37" s="201" t="s">
        <v>47</v>
      </c>
    </row>
    <row r="38" spans="1:27" outlineLevel="1" x14ac:dyDescent="0.2">
      <c r="A38" s="203" t="s">
        <v>48</v>
      </c>
      <c r="B38" s="148"/>
      <c r="C38" s="64"/>
      <c r="D38" s="67"/>
      <c r="E38" s="67"/>
      <c r="F38" s="67"/>
      <c r="G38" s="67"/>
      <c r="H38" s="175">
        <f>B38*$G$34*(1+$H$11)</f>
        <v>0</v>
      </c>
      <c r="I38" s="94"/>
      <c r="J38" s="67"/>
      <c r="K38" s="67"/>
      <c r="L38" s="179">
        <f>IF($B$8&gt;1,ROUND($B38*$K$34*(1+$H$11)*(1+$L$11),0),0)</f>
        <v>0</v>
      </c>
      <c r="M38" s="94"/>
      <c r="N38" s="67"/>
      <c r="O38" s="67"/>
      <c r="P38" s="179">
        <f>IF($B$8&gt;2,ROUND($B38*$O$34*(1+$H$11)*(1+$L$11)*(1+$P$11),0),0)</f>
        <v>0</v>
      </c>
      <c r="Q38" s="94"/>
      <c r="R38" s="67"/>
      <c r="S38" s="67"/>
      <c r="T38" s="179">
        <f>IF($B$8&gt;3,ROUND($B38*$S$34*(1+$H$11)*(1+$L$11)*(1+$P$11)*(1+$T$11),0),0)</f>
        <v>0</v>
      </c>
      <c r="U38" s="94"/>
      <c r="V38" s="67"/>
      <c r="W38" s="67"/>
      <c r="X38" s="179">
        <f>IF($B$8&gt;4,ROUND($B38*$W$34*(1+$H$11)*(1+$L$11)*(1+$P$11)*(1+$T$11)*(1+$X$11),0),0)</f>
        <v>0</v>
      </c>
      <c r="Y38" s="279">
        <f t="shared" si="18"/>
        <v>0</v>
      </c>
      <c r="Z38" s="201" t="s">
        <v>48</v>
      </c>
    </row>
    <row r="39" spans="1:27" ht="13.5" outlineLevel="1" thickBot="1" x14ac:dyDescent="0.25">
      <c r="A39" s="203" t="s">
        <v>49</v>
      </c>
      <c r="B39" s="149"/>
      <c r="C39" s="64"/>
      <c r="D39" s="67"/>
      <c r="E39" s="67"/>
      <c r="F39" s="67"/>
      <c r="G39" s="67"/>
      <c r="H39" s="176">
        <f>B39*$G$34*(1+$H$11)</f>
        <v>0</v>
      </c>
      <c r="I39" s="94"/>
      <c r="J39" s="67"/>
      <c r="K39" s="67"/>
      <c r="L39" s="179">
        <f>IF($B$8&gt;1,ROUND($B39*$K$34*(1+$H$11)*(1+$L$11),0),0)</f>
        <v>0</v>
      </c>
      <c r="M39" s="94"/>
      <c r="N39" s="67"/>
      <c r="O39" s="67"/>
      <c r="P39" s="179">
        <f>IF($B$8&gt;2,ROUND($B39*$O$34*(1+$H$11)*(1+$L$11)*(1+$P$11),0),0)</f>
        <v>0</v>
      </c>
      <c r="Q39" s="94"/>
      <c r="R39" s="67"/>
      <c r="S39" s="67"/>
      <c r="T39" s="179">
        <f>IF($B$8&gt;3,ROUND($B39*$S$34*(1+$H$11)*(1+$L$11)*(1+$P$11)*(1+$T$11),0),0)</f>
        <v>0</v>
      </c>
      <c r="U39" s="94"/>
      <c r="V39" s="67"/>
      <c r="W39" s="67"/>
      <c r="X39" s="179">
        <f>IF($B$8&gt;4,ROUND($B39*$W$34*(1+$H$11)*(1+$L$11)*(1+$P$11)*(1+$T$11)*(1+$X$11),0),0)</f>
        <v>0</v>
      </c>
      <c r="Y39" s="280">
        <f t="shared" si="18"/>
        <v>0</v>
      </c>
      <c r="Z39" s="201" t="s">
        <v>49</v>
      </c>
    </row>
    <row r="40" spans="1:27" ht="13.5" outlineLevel="1" thickBot="1" x14ac:dyDescent="0.25">
      <c r="A40" s="211" t="s">
        <v>32</v>
      </c>
      <c r="B40" s="266"/>
      <c r="C40" s="81"/>
      <c r="D40" s="79"/>
      <c r="E40" s="79"/>
      <c r="F40" s="79"/>
      <c r="G40" s="79"/>
      <c r="H40" s="177">
        <f>SUM(H35:H39)</f>
        <v>0</v>
      </c>
      <c r="I40" s="79"/>
      <c r="J40" s="79"/>
      <c r="K40" s="79"/>
      <c r="L40" s="177">
        <f>SUM(L35:L39)</f>
        <v>0</v>
      </c>
      <c r="M40" s="79"/>
      <c r="N40" s="79"/>
      <c r="O40" s="79"/>
      <c r="P40" s="177">
        <f>SUM(P35:P39)</f>
        <v>0</v>
      </c>
      <c r="Q40" s="79"/>
      <c r="R40" s="79"/>
      <c r="S40" s="79"/>
      <c r="T40" s="177">
        <f>SUM(T35:T39)</f>
        <v>0</v>
      </c>
      <c r="U40" s="79"/>
      <c r="V40" s="79"/>
      <c r="W40" s="79"/>
      <c r="X40" s="177">
        <f>SUM(X35:X39)</f>
        <v>0</v>
      </c>
      <c r="Y40" s="231">
        <f t="shared" si="18"/>
        <v>0</v>
      </c>
      <c r="Z40" s="212" t="s">
        <v>12</v>
      </c>
    </row>
    <row r="41" spans="1:27" x14ac:dyDescent="0.2">
      <c r="A41" s="213" t="s">
        <v>59</v>
      </c>
      <c r="B41" s="388" t="s">
        <v>71</v>
      </c>
      <c r="C41" s="389"/>
      <c r="D41" s="389"/>
      <c r="E41" s="389"/>
      <c r="F41" s="389"/>
      <c r="G41" s="83"/>
      <c r="H41" s="108" t="s">
        <v>3</v>
      </c>
      <c r="I41" s="108"/>
      <c r="J41" s="385"/>
      <c r="K41" s="385"/>
      <c r="L41" s="108" t="s">
        <v>4</v>
      </c>
      <c r="M41" s="108"/>
      <c r="N41" s="385"/>
      <c r="O41" s="385"/>
      <c r="P41" s="108" t="s">
        <v>5</v>
      </c>
      <c r="Q41" s="108"/>
      <c r="R41" s="385"/>
      <c r="S41" s="385"/>
      <c r="T41" s="250" t="s">
        <v>6</v>
      </c>
      <c r="U41" s="108"/>
      <c r="V41" s="385"/>
      <c r="W41" s="385"/>
      <c r="X41" s="108" t="s">
        <v>7</v>
      </c>
      <c r="Y41" s="217"/>
      <c r="Z41" s="214" t="s">
        <v>59</v>
      </c>
    </row>
    <row r="42" spans="1:27" x14ac:dyDescent="0.2">
      <c r="A42" s="203" t="s">
        <v>16</v>
      </c>
      <c r="B42" s="148"/>
      <c r="C42" s="64"/>
      <c r="D42" s="67"/>
      <c r="E42" s="67"/>
      <c r="F42" s="67"/>
      <c r="G42" s="67"/>
      <c r="H42" s="158">
        <f>$B42*(1+$H$11)</f>
        <v>0</v>
      </c>
      <c r="I42" s="327"/>
      <c r="J42" s="67"/>
      <c r="K42" s="67"/>
      <c r="L42" s="158">
        <f>IF($B$8&gt;1,ROUND($B42*(1+$H$11)*(1+$L$11),0),0)</f>
        <v>0</v>
      </c>
      <c r="M42" s="327"/>
      <c r="N42" s="67"/>
      <c r="O42" s="67"/>
      <c r="P42" s="158">
        <f>IF($B$8&gt;2,ROUND($B42*(1+$H$11)*(1+$L$11)*(1+$P$11),0),0)</f>
        <v>0</v>
      </c>
      <c r="Q42" s="327"/>
      <c r="R42" s="67"/>
      <c r="S42" s="67"/>
      <c r="T42" s="158">
        <f>IF($B$8&gt;3,ROUND($B42*(1+$H$11)*(1+$L$11)*(1+$P$11)*(1+$T$11),0),0)</f>
        <v>0</v>
      </c>
      <c r="U42" s="327"/>
      <c r="V42" s="67"/>
      <c r="W42" s="67"/>
      <c r="X42" s="158">
        <f>IF($B$8&gt;4,ROUND($B42*(1+$H$11)*(1+$L$11)*(1+$P$11)*(1+$T$11)*(1+$X$11),0),0)</f>
        <v>0</v>
      </c>
      <c r="Y42" s="278">
        <f t="shared" ref="Y42:Y50" si="19">SUM(X42,T42,P42,L42,H42)</f>
        <v>0</v>
      </c>
      <c r="Z42" s="201" t="s">
        <v>16</v>
      </c>
    </row>
    <row r="43" spans="1:27" x14ac:dyDescent="0.2">
      <c r="A43" s="203" t="s">
        <v>17</v>
      </c>
      <c r="B43" s="148"/>
      <c r="C43" s="64"/>
      <c r="D43" s="67"/>
      <c r="E43" s="67"/>
      <c r="F43" s="67"/>
      <c r="G43" s="67"/>
      <c r="H43" s="158">
        <f t="shared" ref="H43:H50" si="20">$B43*(1+$H$11)</f>
        <v>0</v>
      </c>
      <c r="I43" s="327"/>
      <c r="J43" s="67"/>
      <c r="K43" s="67"/>
      <c r="L43" s="158">
        <f t="shared" ref="L43:L50" si="21">IF($B$8&gt;1,ROUND($B43*(1+$H$11)*(1+$L$11),0),0)</f>
        <v>0</v>
      </c>
      <c r="M43" s="327"/>
      <c r="N43" s="67"/>
      <c r="O43" s="67"/>
      <c r="P43" s="158">
        <f t="shared" ref="P43:P50" si="22">IF($B$8&gt;2,ROUND($B43*(1+$H$11)*(1+$L$11)*(1+$P$11),0),0)</f>
        <v>0</v>
      </c>
      <c r="Q43" s="327"/>
      <c r="R43" s="67"/>
      <c r="S43" s="67"/>
      <c r="T43" s="158">
        <f t="shared" ref="T43:T50" si="23">IF($B$8&gt;3,ROUND($B43*(1+$H$11)*(1+$L$11)*(1+$P$11)*(1+$T$11),0),0)</f>
        <v>0</v>
      </c>
      <c r="U43" s="327"/>
      <c r="V43" s="67"/>
      <c r="W43" s="67"/>
      <c r="X43" s="158">
        <f t="shared" ref="X43:X50" si="24">IF($B$8&gt;4,ROUND($B43*(1+$H$11)*(1+$L$11)*(1+$P$11)*(1+$T$11)*(1+$X$11),0),0)</f>
        <v>0</v>
      </c>
      <c r="Y43" s="281">
        <f t="shared" si="19"/>
        <v>0</v>
      </c>
      <c r="Z43" s="201" t="s">
        <v>17</v>
      </c>
    </row>
    <row r="44" spans="1:27" x14ac:dyDescent="0.2">
      <c r="A44" s="203" t="s">
        <v>18</v>
      </c>
      <c r="B44" s="148"/>
      <c r="C44" s="64"/>
      <c r="D44" s="67"/>
      <c r="E44" s="67"/>
      <c r="F44" s="67"/>
      <c r="G44" s="67"/>
      <c r="H44" s="158">
        <f t="shared" si="20"/>
        <v>0</v>
      </c>
      <c r="I44" s="327"/>
      <c r="J44" s="67"/>
      <c r="K44" s="67"/>
      <c r="L44" s="158">
        <f t="shared" si="21"/>
        <v>0</v>
      </c>
      <c r="M44" s="327"/>
      <c r="N44" s="67"/>
      <c r="O44" s="67"/>
      <c r="P44" s="158">
        <f t="shared" si="22"/>
        <v>0</v>
      </c>
      <c r="Q44" s="327"/>
      <c r="R44" s="67"/>
      <c r="S44" s="67"/>
      <c r="T44" s="158">
        <f t="shared" si="23"/>
        <v>0</v>
      </c>
      <c r="U44" s="327"/>
      <c r="V44" s="67"/>
      <c r="W44" s="67"/>
      <c r="X44" s="158">
        <f t="shared" si="24"/>
        <v>0</v>
      </c>
      <c r="Y44" s="281">
        <f t="shared" si="19"/>
        <v>0</v>
      </c>
      <c r="Z44" s="201" t="s">
        <v>18</v>
      </c>
    </row>
    <row r="45" spans="1:27" x14ac:dyDescent="0.2">
      <c r="A45" s="311" t="s">
        <v>138</v>
      </c>
      <c r="B45" s="144"/>
      <c r="C45" s="64"/>
      <c r="D45" s="64"/>
      <c r="E45" s="64"/>
      <c r="F45" s="64"/>
      <c r="G45" s="67"/>
      <c r="H45" s="158">
        <f t="shared" si="20"/>
        <v>0</v>
      </c>
      <c r="I45" s="327"/>
      <c r="J45" s="60"/>
      <c r="K45" s="67"/>
      <c r="L45" s="158">
        <f t="shared" si="21"/>
        <v>0</v>
      </c>
      <c r="M45" s="327"/>
      <c r="N45" s="60"/>
      <c r="O45" s="67"/>
      <c r="P45" s="158">
        <f t="shared" si="22"/>
        <v>0</v>
      </c>
      <c r="Q45" s="327"/>
      <c r="R45" s="60"/>
      <c r="S45" s="67"/>
      <c r="T45" s="158">
        <f t="shared" si="23"/>
        <v>0</v>
      </c>
      <c r="U45" s="327"/>
      <c r="V45" s="60"/>
      <c r="W45" s="67"/>
      <c r="X45" s="158">
        <f t="shared" si="24"/>
        <v>0</v>
      </c>
      <c r="Y45" s="281">
        <f t="shared" si="19"/>
        <v>0</v>
      </c>
      <c r="Z45" s="201" t="s">
        <v>138</v>
      </c>
    </row>
    <row r="46" spans="1:27" x14ac:dyDescent="0.2">
      <c r="A46" s="311" t="s">
        <v>137</v>
      </c>
      <c r="B46" s="144"/>
      <c r="C46" s="64"/>
      <c r="D46" s="64"/>
      <c r="E46" s="64"/>
      <c r="F46" s="64"/>
      <c r="G46" s="67"/>
      <c r="H46" s="158">
        <f t="shared" si="20"/>
        <v>0</v>
      </c>
      <c r="I46" s="327"/>
      <c r="J46" s="60"/>
      <c r="K46" s="67"/>
      <c r="L46" s="158">
        <f t="shared" si="21"/>
        <v>0</v>
      </c>
      <c r="M46" s="327"/>
      <c r="N46" s="60"/>
      <c r="O46" s="67"/>
      <c r="P46" s="158">
        <f t="shared" si="22"/>
        <v>0</v>
      </c>
      <c r="Q46" s="327"/>
      <c r="R46" s="60"/>
      <c r="S46" s="67"/>
      <c r="T46" s="158">
        <f t="shared" si="23"/>
        <v>0</v>
      </c>
      <c r="U46" s="327"/>
      <c r="V46" s="60"/>
      <c r="W46" s="67"/>
      <c r="X46" s="158">
        <f t="shared" si="24"/>
        <v>0</v>
      </c>
      <c r="Y46" s="281">
        <f t="shared" ref="Y46" si="25">SUM(X46,T46,P46,L46,H46)</f>
        <v>0</v>
      </c>
      <c r="Z46" s="201" t="s">
        <v>137</v>
      </c>
    </row>
    <row r="47" spans="1:27" x14ac:dyDescent="0.2">
      <c r="A47" s="203" t="s">
        <v>99</v>
      </c>
      <c r="B47" s="144"/>
      <c r="C47" s="64"/>
      <c r="D47" s="64"/>
      <c r="E47" s="64"/>
      <c r="F47" s="64"/>
      <c r="G47" s="67"/>
      <c r="H47" s="158">
        <f t="shared" si="20"/>
        <v>0</v>
      </c>
      <c r="I47" s="327"/>
      <c r="J47" s="60"/>
      <c r="K47" s="67"/>
      <c r="L47" s="158">
        <f t="shared" si="21"/>
        <v>0</v>
      </c>
      <c r="M47" s="327"/>
      <c r="N47" s="60"/>
      <c r="O47" s="67"/>
      <c r="P47" s="158">
        <f t="shared" si="22"/>
        <v>0</v>
      </c>
      <c r="Q47" s="327"/>
      <c r="R47" s="60"/>
      <c r="S47" s="67"/>
      <c r="T47" s="158">
        <f t="shared" si="23"/>
        <v>0</v>
      </c>
      <c r="U47" s="327"/>
      <c r="V47" s="60"/>
      <c r="W47" s="67"/>
      <c r="X47" s="158">
        <f t="shared" si="24"/>
        <v>0</v>
      </c>
      <c r="Y47" s="281">
        <f t="shared" si="19"/>
        <v>0</v>
      </c>
      <c r="Z47" s="201" t="s">
        <v>99</v>
      </c>
    </row>
    <row r="48" spans="1:27" x14ac:dyDescent="0.2">
      <c r="A48" s="311" t="s">
        <v>136</v>
      </c>
      <c r="B48" s="144"/>
      <c r="C48" s="64"/>
      <c r="D48" s="64"/>
      <c r="E48" s="64"/>
      <c r="F48" s="64"/>
      <c r="G48" s="67"/>
      <c r="H48" s="158">
        <f t="shared" si="20"/>
        <v>0</v>
      </c>
      <c r="I48" s="327"/>
      <c r="J48" s="60"/>
      <c r="K48" s="67"/>
      <c r="L48" s="158">
        <f t="shared" si="21"/>
        <v>0</v>
      </c>
      <c r="M48" s="327"/>
      <c r="N48" s="60"/>
      <c r="O48" s="67"/>
      <c r="P48" s="158">
        <f t="shared" si="22"/>
        <v>0</v>
      </c>
      <c r="Q48" s="327"/>
      <c r="R48" s="60"/>
      <c r="S48" s="67"/>
      <c r="T48" s="158">
        <f t="shared" si="23"/>
        <v>0</v>
      </c>
      <c r="U48" s="327"/>
      <c r="V48" s="60"/>
      <c r="W48" s="67"/>
      <c r="X48" s="158">
        <f t="shared" si="24"/>
        <v>0</v>
      </c>
      <c r="Y48" s="281">
        <f t="shared" ref="Y48" si="26">SUM(X48,T48,P48,L48,H48)</f>
        <v>0</v>
      </c>
      <c r="Z48" s="201" t="s">
        <v>136</v>
      </c>
    </row>
    <row r="49" spans="1:85" x14ac:dyDescent="0.2">
      <c r="A49" s="203" t="s">
        <v>19</v>
      </c>
      <c r="B49" s="144"/>
      <c r="C49" s="64"/>
      <c r="D49" s="64"/>
      <c r="E49" s="64"/>
      <c r="F49" s="64"/>
      <c r="G49" s="67"/>
      <c r="H49" s="158">
        <f t="shared" si="20"/>
        <v>0</v>
      </c>
      <c r="I49" s="327"/>
      <c r="J49" s="60"/>
      <c r="K49" s="67"/>
      <c r="L49" s="158">
        <f t="shared" si="21"/>
        <v>0</v>
      </c>
      <c r="M49" s="327"/>
      <c r="N49" s="60"/>
      <c r="O49" s="67"/>
      <c r="P49" s="158">
        <f t="shared" si="22"/>
        <v>0</v>
      </c>
      <c r="Q49" s="327"/>
      <c r="R49" s="60"/>
      <c r="S49" s="67"/>
      <c r="T49" s="158">
        <f t="shared" si="23"/>
        <v>0</v>
      </c>
      <c r="U49" s="327"/>
      <c r="V49" s="60"/>
      <c r="W49" s="67"/>
      <c r="X49" s="158">
        <f t="shared" si="24"/>
        <v>0</v>
      </c>
      <c r="Y49" s="281">
        <f t="shared" si="19"/>
        <v>0</v>
      </c>
      <c r="Z49" s="201" t="s">
        <v>19</v>
      </c>
    </row>
    <row r="50" spans="1:85" ht="13.5" thickBot="1" x14ac:dyDescent="0.25">
      <c r="A50" s="203" t="s">
        <v>19</v>
      </c>
      <c r="B50" s="144"/>
      <c r="C50" s="64"/>
      <c r="D50" s="64"/>
      <c r="E50" s="64"/>
      <c r="F50" s="64"/>
      <c r="G50" s="67"/>
      <c r="H50" s="158">
        <f t="shared" si="20"/>
        <v>0</v>
      </c>
      <c r="I50" s="327"/>
      <c r="J50" s="60"/>
      <c r="K50" s="67"/>
      <c r="L50" s="158">
        <f t="shared" si="21"/>
        <v>0</v>
      </c>
      <c r="M50" s="327"/>
      <c r="N50" s="60"/>
      <c r="O50" s="67"/>
      <c r="P50" s="158">
        <f t="shared" si="22"/>
        <v>0</v>
      </c>
      <c r="Q50" s="327"/>
      <c r="R50" s="60"/>
      <c r="S50" s="67"/>
      <c r="T50" s="158">
        <f t="shared" si="23"/>
        <v>0</v>
      </c>
      <c r="U50" s="327"/>
      <c r="V50" s="60"/>
      <c r="W50" s="67"/>
      <c r="X50" s="158">
        <f t="shared" si="24"/>
        <v>0</v>
      </c>
      <c r="Y50" s="281">
        <f t="shared" si="19"/>
        <v>0</v>
      </c>
      <c r="Z50" s="201" t="s">
        <v>19</v>
      </c>
    </row>
    <row r="51" spans="1:85" ht="13.5" thickBot="1" x14ac:dyDescent="0.25">
      <c r="A51" s="211" t="s">
        <v>60</v>
      </c>
      <c r="B51" s="265"/>
      <c r="C51" s="80"/>
      <c r="D51" s="80"/>
      <c r="E51" s="80"/>
      <c r="F51" s="80"/>
      <c r="G51" s="79"/>
      <c r="H51" s="180">
        <f>SUM(H42:H50)</f>
        <v>0</v>
      </c>
      <c r="I51" s="61"/>
      <c r="J51" s="79"/>
      <c r="K51" s="79"/>
      <c r="L51" s="180">
        <f>SUM(L42:L50)</f>
        <v>0</v>
      </c>
      <c r="M51" s="61"/>
      <c r="N51" s="79"/>
      <c r="O51" s="79"/>
      <c r="P51" s="180">
        <f>SUM(P42:P50)</f>
        <v>0</v>
      </c>
      <c r="Q51" s="61"/>
      <c r="R51" s="79"/>
      <c r="S51" s="79"/>
      <c r="T51" s="180">
        <f>SUM(T42:T50)</f>
        <v>0</v>
      </c>
      <c r="U51" s="61"/>
      <c r="V51" s="79"/>
      <c r="W51" s="79"/>
      <c r="X51" s="180">
        <f>SUM(X42:X50)</f>
        <v>0</v>
      </c>
      <c r="Y51" s="231">
        <f>SUM(Y42:Y50)</f>
        <v>0</v>
      </c>
      <c r="Z51" s="212" t="s">
        <v>15</v>
      </c>
      <c r="AA51" s="3"/>
      <c r="AB51" s="3"/>
      <c r="AC51" s="14"/>
    </row>
    <row r="52" spans="1:85" ht="17.25" customHeight="1" outlineLevel="1" x14ac:dyDescent="0.2">
      <c r="A52" s="215" t="s">
        <v>75</v>
      </c>
      <c r="B52" s="386" t="s">
        <v>76</v>
      </c>
      <c r="C52" s="387"/>
      <c r="D52" s="387"/>
      <c r="E52" s="387"/>
      <c r="F52" s="387"/>
      <c r="G52" s="387"/>
      <c r="H52" s="69"/>
      <c r="I52" s="64"/>
      <c r="J52" s="60"/>
      <c r="K52" s="67"/>
      <c r="L52" s="70"/>
      <c r="M52" s="64"/>
      <c r="N52" s="60"/>
      <c r="O52" s="67"/>
      <c r="P52" s="70"/>
      <c r="Q52" s="64"/>
      <c r="R52" s="60"/>
      <c r="S52" s="67"/>
      <c r="T52" s="70"/>
      <c r="U52" s="64"/>
      <c r="V52" s="60"/>
      <c r="W52" s="67"/>
      <c r="X52" s="70"/>
      <c r="Y52" s="282"/>
      <c r="Z52" s="217" t="s">
        <v>73</v>
      </c>
      <c r="AA52" s="12"/>
      <c r="AB52" s="12"/>
      <c r="AC52" s="13"/>
      <c r="AD52" s="14"/>
      <c r="AE52" s="2"/>
      <c r="AF52" s="3"/>
    </row>
    <row r="53" spans="1:85" s="20" customFormat="1" outlineLevel="1" x14ac:dyDescent="0.2">
      <c r="A53" s="218" t="s">
        <v>77</v>
      </c>
      <c r="B53" s="62" t="s">
        <v>78</v>
      </c>
      <c r="C53" s="381"/>
      <c r="D53" s="381"/>
      <c r="E53" s="381"/>
      <c r="F53" s="381"/>
      <c r="G53" s="381"/>
      <c r="H53" s="108" t="s">
        <v>3</v>
      </c>
      <c r="I53" s="108"/>
      <c r="J53" s="343"/>
      <c r="K53" s="343"/>
      <c r="L53" s="108" t="s">
        <v>4</v>
      </c>
      <c r="M53" s="108"/>
      <c r="N53" s="343"/>
      <c r="O53" s="343"/>
      <c r="P53" s="108" t="s">
        <v>5</v>
      </c>
      <c r="Q53" s="108"/>
      <c r="R53" s="343"/>
      <c r="S53" s="343"/>
      <c r="T53" s="250" t="s">
        <v>6</v>
      </c>
      <c r="U53" s="108"/>
      <c r="V53" s="343"/>
      <c r="W53" s="343"/>
      <c r="X53" s="108" t="s">
        <v>7</v>
      </c>
      <c r="Y53" s="217"/>
      <c r="Z53" s="219"/>
      <c r="AA53" s="15"/>
      <c r="AB53" s="15"/>
      <c r="AC53" s="16"/>
      <c r="AD53" s="17"/>
      <c r="AE53" s="18"/>
      <c r="AF53" s="19"/>
    </row>
    <row r="54" spans="1:85" s="20" customFormat="1" outlineLevel="1" x14ac:dyDescent="0.2">
      <c r="A54" s="203" t="s">
        <v>52</v>
      </c>
      <c r="B54" s="220"/>
      <c r="C54" s="90"/>
      <c r="D54" s="64"/>
      <c r="E54" s="64"/>
      <c r="F54" s="64"/>
      <c r="G54" s="221"/>
      <c r="H54" s="147"/>
      <c r="I54" s="327"/>
      <c r="J54" s="60"/>
      <c r="K54" s="67"/>
      <c r="L54" s="147"/>
      <c r="M54" s="327"/>
      <c r="N54" s="60"/>
      <c r="O54" s="67"/>
      <c r="P54" s="147"/>
      <c r="Q54" s="327"/>
      <c r="R54" s="60"/>
      <c r="S54" s="67"/>
      <c r="T54" s="147"/>
      <c r="U54" s="327"/>
      <c r="V54" s="60"/>
      <c r="W54" s="67"/>
      <c r="X54" s="147"/>
      <c r="Y54" s="283">
        <f>SUM(X54,T54,P54,L54,H54)</f>
        <v>0</v>
      </c>
      <c r="Z54" s="201" t="s">
        <v>52</v>
      </c>
      <c r="AA54" s="15"/>
      <c r="AB54" s="15"/>
      <c r="AC54" s="16"/>
      <c r="AD54" s="21"/>
      <c r="AE54" s="18"/>
      <c r="AF54" s="19"/>
    </row>
    <row r="55" spans="1:85" s="27" customFormat="1" ht="13.5" outlineLevel="1" thickBot="1" x14ac:dyDescent="0.25">
      <c r="A55" s="203" t="s">
        <v>53</v>
      </c>
      <c r="B55" s="220"/>
      <c r="C55" s="66"/>
      <c r="D55" s="62"/>
      <c r="E55" s="62"/>
      <c r="F55" s="64"/>
      <c r="G55" s="221"/>
      <c r="H55" s="148"/>
      <c r="I55" s="327"/>
      <c r="J55" s="60"/>
      <c r="K55" s="67"/>
      <c r="L55" s="148"/>
      <c r="M55" s="327"/>
      <c r="N55" s="60"/>
      <c r="O55" s="67"/>
      <c r="P55" s="148"/>
      <c r="Q55" s="327"/>
      <c r="R55" s="60"/>
      <c r="S55" s="67"/>
      <c r="T55" s="148"/>
      <c r="U55" s="327"/>
      <c r="V55" s="60"/>
      <c r="W55" s="67"/>
      <c r="X55" s="148"/>
      <c r="Y55" s="283">
        <f>SUM(X55,T55,P55,L55,H55)</f>
        <v>0</v>
      </c>
      <c r="Z55" s="201" t="s">
        <v>53</v>
      </c>
      <c r="AA55" s="22"/>
      <c r="AB55" s="22"/>
      <c r="AC55" s="23"/>
      <c r="AD55" s="24"/>
      <c r="AE55" s="25"/>
      <c r="AF55" s="26"/>
    </row>
    <row r="56" spans="1:85" s="27" customFormat="1" ht="13.5" outlineLevel="1" thickBot="1" x14ac:dyDescent="0.25">
      <c r="A56" s="203" t="s">
        <v>37</v>
      </c>
      <c r="B56" s="220"/>
      <c r="C56" s="64"/>
      <c r="D56" s="64"/>
      <c r="E56" s="64"/>
      <c r="F56" s="321" t="s">
        <v>55</v>
      </c>
      <c r="G56" s="263">
        <f>IF(H56&gt;=25000,25000,H56)</f>
        <v>0</v>
      </c>
      <c r="H56" s="264">
        <f>ROUND(SUM(H54:H55),0)</f>
        <v>0</v>
      </c>
      <c r="I56" s="67"/>
      <c r="J56" s="321" t="s">
        <v>55</v>
      </c>
      <c r="K56" s="171">
        <f>IF((L56+G56)&gt;=25000,25000-G56,L56)</f>
        <v>0</v>
      </c>
      <c r="L56" s="264">
        <f>ROUND(SUM(L54:L55),0)</f>
        <v>0</v>
      </c>
      <c r="M56" s="67"/>
      <c r="N56" s="321" t="s">
        <v>55</v>
      </c>
      <c r="O56" s="171">
        <f>IF((P56+K56+G56)&gt;=25000,25000-K56-G56,P56)</f>
        <v>0</v>
      </c>
      <c r="P56" s="264">
        <f>ROUND(SUM(P54:P55),0)</f>
        <v>0</v>
      </c>
      <c r="Q56" s="67"/>
      <c r="R56" s="321" t="s">
        <v>55</v>
      </c>
      <c r="S56" s="171">
        <f>IF((T56+O56+K56+G56)&gt;=25000,25000-O56-K56-G56,T56)</f>
        <v>0</v>
      </c>
      <c r="T56" s="264">
        <f>ROUND(SUM(T54:T55),0)</f>
        <v>0</v>
      </c>
      <c r="U56" s="67"/>
      <c r="V56" s="321" t="s">
        <v>55</v>
      </c>
      <c r="W56" s="171">
        <f>IF((X56+S56+O56+K56+G56)&gt;=25000,25000-S56-O56-K56-G56,X56)</f>
        <v>0</v>
      </c>
      <c r="X56" s="264">
        <f>ROUND(SUM(X54:X55),0)</f>
        <v>0</v>
      </c>
      <c r="Y56" s="230">
        <f>SUM(H56,L56,P56,T56,X56)</f>
        <v>0</v>
      </c>
      <c r="Z56" s="193" t="s">
        <v>27</v>
      </c>
      <c r="AA56" s="22"/>
      <c r="AB56" s="22"/>
      <c r="AC56" s="23"/>
      <c r="AD56" s="24"/>
      <c r="AE56" s="25"/>
      <c r="AF56" s="26"/>
    </row>
    <row r="57" spans="1:85" s="34" customFormat="1" outlineLevel="1" x14ac:dyDescent="0.2">
      <c r="A57" s="218" t="s">
        <v>77</v>
      </c>
      <c r="B57" s="62" t="s">
        <v>79</v>
      </c>
      <c r="C57" s="90"/>
      <c r="D57" s="64"/>
      <c r="E57" s="64"/>
      <c r="F57" s="322"/>
      <c r="G57" s="221"/>
      <c r="H57" s="108" t="s">
        <v>3</v>
      </c>
      <c r="I57" s="108"/>
      <c r="J57" s="322"/>
      <c r="K57" s="325"/>
      <c r="L57" s="108" t="s">
        <v>4</v>
      </c>
      <c r="M57" s="108"/>
      <c r="N57" s="322"/>
      <c r="O57" s="325"/>
      <c r="P57" s="108" t="s">
        <v>5</v>
      </c>
      <c r="Q57" s="108"/>
      <c r="R57" s="322"/>
      <c r="S57" s="325"/>
      <c r="T57" s="250" t="s">
        <v>6</v>
      </c>
      <c r="U57" s="108"/>
      <c r="V57" s="322"/>
      <c r="W57" s="325"/>
      <c r="X57" s="108" t="s">
        <v>7</v>
      </c>
      <c r="Y57" s="217"/>
      <c r="Z57" s="223"/>
      <c r="AA57" s="28"/>
      <c r="AB57" s="28"/>
      <c r="AC57" s="29"/>
      <c r="AD57" s="30"/>
      <c r="AE57" s="31"/>
      <c r="AF57" s="32"/>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row>
    <row r="58" spans="1:85" s="33" customFormat="1" outlineLevel="1" x14ac:dyDescent="0.2">
      <c r="A58" s="203" t="s">
        <v>52</v>
      </c>
      <c r="B58" s="224"/>
      <c r="C58" s="66"/>
      <c r="D58" s="64"/>
      <c r="E58" s="64"/>
      <c r="F58" s="321"/>
      <c r="G58" s="221"/>
      <c r="H58" s="147"/>
      <c r="I58" s="327"/>
      <c r="J58" s="321"/>
      <c r="K58" s="67"/>
      <c r="L58" s="147"/>
      <c r="M58" s="327"/>
      <c r="N58" s="321"/>
      <c r="O58" s="67"/>
      <c r="P58" s="147"/>
      <c r="Q58" s="327"/>
      <c r="R58" s="321"/>
      <c r="S58" s="67"/>
      <c r="T58" s="147"/>
      <c r="U58" s="327"/>
      <c r="V58" s="321"/>
      <c r="W58" s="67"/>
      <c r="X58" s="147"/>
      <c r="Y58" s="283">
        <f>SUM(X58,T58,P58,L58,H58)</f>
        <v>0</v>
      </c>
      <c r="Z58" s="139" t="s">
        <v>52</v>
      </c>
      <c r="AA58" s="28"/>
      <c r="AB58" s="28"/>
      <c r="AC58" s="35"/>
      <c r="AD58" s="30"/>
      <c r="AE58" s="31"/>
      <c r="AF58" s="32"/>
    </row>
    <row r="59" spans="1:85" s="33" customFormat="1" ht="13.5" outlineLevel="1" thickBot="1" x14ac:dyDescent="0.25">
      <c r="A59" s="203" t="s">
        <v>53</v>
      </c>
      <c r="B59" s="224"/>
      <c r="C59" s="66"/>
      <c r="D59" s="64"/>
      <c r="E59" s="64"/>
      <c r="F59" s="321"/>
      <c r="G59" s="221"/>
      <c r="H59" s="148"/>
      <c r="I59" s="327"/>
      <c r="J59" s="321"/>
      <c r="K59" s="67"/>
      <c r="L59" s="148"/>
      <c r="M59" s="327"/>
      <c r="N59" s="321"/>
      <c r="O59" s="67"/>
      <c r="P59" s="148"/>
      <c r="Q59" s="327"/>
      <c r="R59" s="321"/>
      <c r="S59" s="67"/>
      <c r="T59" s="148"/>
      <c r="U59" s="327"/>
      <c r="V59" s="321"/>
      <c r="W59" s="67"/>
      <c r="X59" s="148"/>
      <c r="Y59" s="283">
        <f>SUM(X59,T59,P59,L59,H59)</f>
        <v>0</v>
      </c>
      <c r="Z59" s="139" t="s">
        <v>53</v>
      </c>
      <c r="AA59" s="36"/>
      <c r="AB59" s="36"/>
      <c r="AC59" s="98"/>
      <c r="AD59" s="30"/>
      <c r="AE59" s="31"/>
      <c r="AF59" s="32"/>
    </row>
    <row r="60" spans="1:85" s="33" customFormat="1" ht="13.5" outlineLevel="1" thickBot="1" x14ac:dyDescent="0.25">
      <c r="A60" s="203" t="s">
        <v>38</v>
      </c>
      <c r="B60" s="224"/>
      <c r="C60" s="64"/>
      <c r="D60" s="64"/>
      <c r="E60" s="64"/>
      <c r="F60" s="321" t="s">
        <v>55</v>
      </c>
      <c r="G60" s="263">
        <f>IF(H60&gt;=25000,25000,H60)</f>
        <v>0</v>
      </c>
      <c r="H60" s="264">
        <f>ROUND(SUM(H58:H59),0)</f>
        <v>0</v>
      </c>
      <c r="I60" s="67"/>
      <c r="J60" s="321" t="s">
        <v>55</v>
      </c>
      <c r="K60" s="171">
        <f>IF((L60+G60)&gt;=25000,25000-G60,L60)</f>
        <v>0</v>
      </c>
      <c r="L60" s="264">
        <f>ROUND(SUM(L58:L59),0)</f>
        <v>0</v>
      </c>
      <c r="M60" s="67"/>
      <c r="N60" s="321" t="s">
        <v>55</v>
      </c>
      <c r="O60" s="171">
        <f>IF((P60+K60+G60)&gt;=25000,25000-K60-G60,P60)</f>
        <v>0</v>
      </c>
      <c r="P60" s="264">
        <f>ROUND(SUM(P58:P59),0)</f>
        <v>0</v>
      </c>
      <c r="Q60" s="67"/>
      <c r="R60" s="321" t="s">
        <v>55</v>
      </c>
      <c r="S60" s="171">
        <f>IF((T60+O60+K60+G60)&gt;=25000,25000-O60-K60-G60,T60)</f>
        <v>0</v>
      </c>
      <c r="T60" s="264">
        <f>ROUND(SUM(T58:T59),0)</f>
        <v>0</v>
      </c>
      <c r="U60" s="67"/>
      <c r="V60" s="321" t="s">
        <v>55</v>
      </c>
      <c r="W60" s="171">
        <f>IF((X60+S60+O60+K60+G60)&gt;=25000,25000-S60-O60-K60-G60,X60)</f>
        <v>0</v>
      </c>
      <c r="X60" s="264">
        <f>ROUND(SUM(X58:X59),0)</f>
        <v>0</v>
      </c>
      <c r="Y60" s="230">
        <f>SUM(H60,L60,P60,T60,X60)</f>
        <v>0</v>
      </c>
      <c r="Z60" s="193" t="s">
        <v>28</v>
      </c>
      <c r="AA60" s="36"/>
      <c r="AB60" s="36"/>
      <c r="AC60" s="98"/>
      <c r="AD60" s="30"/>
      <c r="AE60" s="31"/>
      <c r="AF60" s="32"/>
    </row>
    <row r="61" spans="1:85" s="33" customFormat="1" outlineLevel="1" x14ac:dyDescent="0.2">
      <c r="A61" s="218" t="s">
        <v>77</v>
      </c>
      <c r="B61" s="62" t="s">
        <v>80</v>
      </c>
      <c r="C61" s="111"/>
      <c r="D61" s="64"/>
      <c r="E61" s="64"/>
      <c r="F61" s="323"/>
      <c r="G61" s="221"/>
      <c r="H61" s="108" t="s">
        <v>3</v>
      </c>
      <c r="I61" s="108"/>
      <c r="J61" s="323"/>
      <c r="K61" s="325"/>
      <c r="L61" s="108" t="s">
        <v>4</v>
      </c>
      <c r="M61" s="108"/>
      <c r="N61" s="323"/>
      <c r="O61" s="325"/>
      <c r="P61" s="108" t="s">
        <v>5</v>
      </c>
      <c r="Q61" s="108"/>
      <c r="R61" s="323"/>
      <c r="S61" s="325"/>
      <c r="T61" s="250" t="s">
        <v>6</v>
      </c>
      <c r="U61" s="108"/>
      <c r="V61" s="323"/>
      <c r="W61" s="325"/>
      <c r="X61" s="108" t="s">
        <v>7</v>
      </c>
      <c r="Y61" s="217"/>
      <c r="Z61" s="193"/>
      <c r="AA61" s="36"/>
      <c r="AB61" s="36"/>
      <c r="AC61" s="98"/>
      <c r="AD61" s="30"/>
      <c r="AE61" s="31"/>
      <c r="AF61" s="32"/>
    </row>
    <row r="62" spans="1:85" s="33" customFormat="1" outlineLevel="1" x14ac:dyDescent="0.2">
      <c r="A62" s="203" t="s">
        <v>52</v>
      </c>
      <c r="B62" s="225"/>
      <c r="C62" s="66"/>
      <c r="D62" s="64"/>
      <c r="E62" s="64"/>
      <c r="F62" s="321"/>
      <c r="G62" s="221"/>
      <c r="H62" s="147"/>
      <c r="I62" s="327"/>
      <c r="J62" s="321"/>
      <c r="K62" s="67"/>
      <c r="L62" s="147"/>
      <c r="M62" s="327"/>
      <c r="N62" s="321"/>
      <c r="O62" s="67"/>
      <c r="P62" s="147"/>
      <c r="Q62" s="327"/>
      <c r="R62" s="321"/>
      <c r="S62" s="67"/>
      <c r="T62" s="147"/>
      <c r="U62" s="327"/>
      <c r="V62" s="321"/>
      <c r="W62" s="67"/>
      <c r="X62" s="147"/>
      <c r="Y62" s="283">
        <f>SUM(X62,T62,P62,L62,H62)</f>
        <v>0</v>
      </c>
      <c r="Z62" s="226" t="s">
        <v>52</v>
      </c>
      <c r="AA62" s="36"/>
      <c r="AB62" s="36"/>
      <c r="AC62" s="98"/>
      <c r="AD62" s="30"/>
      <c r="AE62" s="31"/>
      <c r="AF62" s="32"/>
    </row>
    <row r="63" spans="1:85" s="33" customFormat="1" ht="13.5" outlineLevel="1" thickBot="1" x14ac:dyDescent="0.25">
      <c r="A63" s="203" t="s">
        <v>53</v>
      </c>
      <c r="B63" s="225"/>
      <c r="C63" s="66"/>
      <c r="D63" s="62"/>
      <c r="E63" s="62"/>
      <c r="F63" s="321"/>
      <c r="G63" s="221"/>
      <c r="H63" s="148"/>
      <c r="I63" s="327"/>
      <c r="J63" s="321"/>
      <c r="K63" s="67"/>
      <c r="L63" s="148"/>
      <c r="M63" s="327"/>
      <c r="N63" s="321"/>
      <c r="O63" s="67"/>
      <c r="P63" s="148"/>
      <c r="Q63" s="327"/>
      <c r="R63" s="321"/>
      <c r="S63" s="67"/>
      <c r="T63" s="148"/>
      <c r="U63" s="327"/>
      <c r="V63" s="321"/>
      <c r="W63" s="67"/>
      <c r="X63" s="148"/>
      <c r="Y63" s="283">
        <f>SUM(X63,T63,P63,L63,H63)</f>
        <v>0</v>
      </c>
      <c r="Z63" s="226" t="s">
        <v>53</v>
      </c>
      <c r="AA63" s="36"/>
      <c r="AB63" s="36"/>
      <c r="AC63" s="98"/>
      <c r="AD63" s="30"/>
      <c r="AE63" s="31"/>
      <c r="AF63" s="32"/>
    </row>
    <row r="64" spans="1:85" s="33" customFormat="1" ht="13.5" outlineLevel="1" thickBot="1" x14ac:dyDescent="0.25">
      <c r="A64" s="203" t="s">
        <v>39</v>
      </c>
      <c r="B64" s="225"/>
      <c r="C64" s="64"/>
      <c r="D64" s="64"/>
      <c r="E64" s="64"/>
      <c r="F64" s="321" t="s">
        <v>55</v>
      </c>
      <c r="G64" s="263">
        <f>IF(H64&gt;=25000,25000,H64)</f>
        <v>0</v>
      </c>
      <c r="H64" s="264">
        <f>ROUND(SUM(H62:H63),0)</f>
        <v>0</v>
      </c>
      <c r="I64" s="67"/>
      <c r="J64" s="321" t="s">
        <v>55</v>
      </c>
      <c r="K64" s="171">
        <f>IF((L64+G64)&gt;=25000,25000-G64,L64)</f>
        <v>0</v>
      </c>
      <c r="L64" s="264">
        <f>ROUND(SUM(L62:L63),0)</f>
        <v>0</v>
      </c>
      <c r="M64" s="67"/>
      <c r="N64" s="321" t="s">
        <v>55</v>
      </c>
      <c r="O64" s="171">
        <f>IF((P64+K64+G64)&gt;=25000,25000-K64-G64,P64)</f>
        <v>0</v>
      </c>
      <c r="P64" s="264">
        <f>ROUND(SUM(P62:P63),0)</f>
        <v>0</v>
      </c>
      <c r="Q64" s="67"/>
      <c r="R64" s="321" t="s">
        <v>55</v>
      </c>
      <c r="S64" s="171">
        <f>IF((T64+O64+K64+G64)&gt;=25000,25000-O64-K64-G64,T64)</f>
        <v>0</v>
      </c>
      <c r="T64" s="264">
        <f>ROUND(SUM(T62:T63),0)</f>
        <v>0</v>
      </c>
      <c r="U64" s="67"/>
      <c r="V64" s="321" t="s">
        <v>55</v>
      </c>
      <c r="W64" s="171">
        <f>IF((X64+S64+O64+K64+G64)&gt;=25000,25000-S64-O64-K64-G64,X64)</f>
        <v>0</v>
      </c>
      <c r="X64" s="264">
        <f>ROUND(SUM(X62:X63),0)</f>
        <v>0</v>
      </c>
      <c r="Y64" s="230">
        <f>SUM(H64,L64,P64,T64,X64)</f>
        <v>0</v>
      </c>
      <c r="Z64" s="193" t="s">
        <v>29</v>
      </c>
      <c r="AA64" s="36"/>
      <c r="AB64" s="36"/>
      <c r="AC64" s="98"/>
      <c r="AD64" s="30"/>
      <c r="AE64" s="31"/>
      <c r="AF64" s="32"/>
    </row>
    <row r="65" spans="1:85" s="33" customFormat="1" outlineLevel="1" x14ac:dyDescent="0.2">
      <c r="A65" s="218" t="s">
        <v>77</v>
      </c>
      <c r="B65" s="62" t="s">
        <v>81</v>
      </c>
      <c r="C65" s="111"/>
      <c r="D65" s="64"/>
      <c r="E65" s="64"/>
      <c r="F65" s="323"/>
      <c r="G65" s="221"/>
      <c r="H65" s="108" t="s">
        <v>3</v>
      </c>
      <c r="I65" s="108"/>
      <c r="J65" s="323"/>
      <c r="K65" s="325"/>
      <c r="L65" s="108" t="s">
        <v>4</v>
      </c>
      <c r="M65" s="108"/>
      <c r="N65" s="323"/>
      <c r="O65" s="325"/>
      <c r="P65" s="108" t="s">
        <v>5</v>
      </c>
      <c r="Q65" s="108"/>
      <c r="R65" s="323"/>
      <c r="S65" s="325"/>
      <c r="T65" s="250" t="s">
        <v>6</v>
      </c>
      <c r="U65" s="108"/>
      <c r="V65" s="323"/>
      <c r="W65" s="325"/>
      <c r="X65" s="108" t="s">
        <v>7</v>
      </c>
      <c r="Y65" s="217"/>
      <c r="Z65" s="193"/>
      <c r="AA65" s="36"/>
      <c r="AB65" s="36"/>
      <c r="AC65" s="98"/>
      <c r="AD65" s="30"/>
      <c r="AE65" s="31"/>
      <c r="AF65" s="32"/>
    </row>
    <row r="66" spans="1:85" s="33" customFormat="1" outlineLevel="1" x14ac:dyDescent="0.2">
      <c r="A66" s="203" t="s">
        <v>52</v>
      </c>
      <c r="B66" s="225"/>
      <c r="C66" s="66"/>
      <c r="D66" s="64"/>
      <c r="E66" s="64"/>
      <c r="F66" s="321"/>
      <c r="G66" s="221"/>
      <c r="H66" s="147"/>
      <c r="I66" s="327"/>
      <c r="J66" s="321"/>
      <c r="K66" s="67"/>
      <c r="L66" s="147"/>
      <c r="M66" s="327"/>
      <c r="N66" s="321"/>
      <c r="O66" s="67"/>
      <c r="P66" s="147"/>
      <c r="Q66" s="327"/>
      <c r="R66" s="321"/>
      <c r="S66" s="67"/>
      <c r="T66" s="147"/>
      <c r="U66" s="327"/>
      <c r="V66" s="321"/>
      <c r="W66" s="67"/>
      <c r="X66" s="147"/>
      <c r="Y66" s="283">
        <f>SUM(X66,T66,P66,L66,H66)</f>
        <v>0</v>
      </c>
      <c r="Z66" s="226" t="s">
        <v>52</v>
      </c>
      <c r="AA66" s="36"/>
      <c r="AB66" s="36"/>
      <c r="AC66" s="98"/>
      <c r="AD66" s="30"/>
      <c r="AE66" s="31"/>
      <c r="AF66" s="32"/>
    </row>
    <row r="67" spans="1:85" s="33" customFormat="1" ht="13.5" outlineLevel="1" thickBot="1" x14ac:dyDescent="0.25">
      <c r="A67" s="203" t="s">
        <v>53</v>
      </c>
      <c r="B67" s="225"/>
      <c r="C67" s="66"/>
      <c r="D67" s="62"/>
      <c r="E67" s="62"/>
      <c r="F67" s="321"/>
      <c r="G67" s="221"/>
      <c r="H67" s="148"/>
      <c r="I67" s="327"/>
      <c r="J67" s="321"/>
      <c r="K67" s="67"/>
      <c r="L67" s="148"/>
      <c r="M67" s="327"/>
      <c r="N67" s="321"/>
      <c r="O67" s="67"/>
      <c r="P67" s="148"/>
      <c r="Q67" s="327"/>
      <c r="R67" s="321"/>
      <c r="S67" s="67"/>
      <c r="T67" s="148"/>
      <c r="U67" s="327"/>
      <c r="V67" s="321"/>
      <c r="W67" s="67"/>
      <c r="X67" s="148"/>
      <c r="Y67" s="283">
        <f>SUM(X67,T67,P67,L67,H67)</f>
        <v>0</v>
      </c>
      <c r="Z67" s="226" t="s">
        <v>53</v>
      </c>
      <c r="AA67" s="36"/>
      <c r="AB67" s="36"/>
      <c r="AC67" s="98"/>
      <c r="AD67" s="30"/>
      <c r="AE67" s="31"/>
      <c r="AF67" s="32"/>
    </row>
    <row r="68" spans="1:85" s="33" customFormat="1" ht="13.5" outlineLevel="1" thickBot="1" x14ac:dyDescent="0.25">
      <c r="A68" s="203" t="s">
        <v>40</v>
      </c>
      <c r="B68" s="225"/>
      <c r="C68" s="64"/>
      <c r="D68" s="64"/>
      <c r="E68" s="64"/>
      <c r="F68" s="321" t="s">
        <v>55</v>
      </c>
      <c r="G68" s="263">
        <f>IF(H68&gt;=25000,25000,H68)</f>
        <v>0</v>
      </c>
      <c r="H68" s="264">
        <f>ROUND(SUM(H66:H67),0)</f>
        <v>0</v>
      </c>
      <c r="I68" s="67"/>
      <c r="J68" s="321" t="s">
        <v>55</v>
      </c>
      <c r="K68" s="171">
        <f>IF((L68+G68)&gt;=25000,25000-G68,L68)</f>
        <v>0</v>
      </c>
      <c r="L68" s="264">
        <f>ROUND(SUM(L66:L67),0)</f>
        <v>0</v>
      </c>
      <c r="M68" s="67"/>
      <c r="N68" s="321" t="s">
        <v>55</v>
      </c>
      <c r="O68" s="171">
        <f>IF((P68+K68+G68)&gt;=25000,25000-K68-G68,P68)</f>
        <v>0</v>
      </c>
      <c r="P68" s="264">
        <f>ROUND(SUM(P66:P67),0)</f>
        <v>0</v>
      </c>
      <c r="Q68" s="67"/>
      <c r="R68" s="321" t="s">
        <v>55</v>
      </c>
      <c r="S68" s="171">
        <f>IF((T68+O68+K68+G68)&gt;=25000,25000-O68-K68-G68,T68)</f>
        <v>0</v>
      </c>
      <c r="T68" s="264">
        <f>ROUND(SUM(T66:T67),0)</f>
        <v>0</v>
      </c>
      <c r="U68" s="67"/>
      <c r="V68" s="321" t="s">
        <v>55</v>
      </c>
      <c r="W68" s="171">
        <f>IF((X68+S68+O68+K68+G68)&gt;=25000,25000-S68-O68-K68-G68,X68)</f>
        <v>0</v>
      </c>
      <c r="X68" s="264">
        <f>ROUND(SUM(X66:X67),0)</f>
        <v>0</v>
      </c>
      <c r="Y68" s="230">
        <f>SUM(H68,L68,P68,T68,X68)</f>
        <v>0</v>
      </c>
      <c r="Z68" s="193" t="s">
        <v>34</v>
      </c>
      <c r="AA68" s="36"/>
      <c r="AB68" s="36"/>
      <c r="AC68" s="98"/>
      <c r="AD68" s="30"/>
      <c r="AE68" s="31"/>
      <c r="AF68" s="32"/>
    </row>
    <row r="69" spans="1:85" s="59" customFormat="1" outlineLevel="1" x14ac:dyDescent="0.2">
      <c r="A69" s="218" t="s">
        <v>77</v>
      </c>
      <c r="B69" s="62" t="s">
        <v>133</v>
      </c>
      <c r="C69" s="111"/>
      <c r="D69" s="64"/>
      <c r="E69" s="64"/>
      <c r="F69" s="323"/>
      <c r="G69" s="221"/>
      <c r="H69" s="108" t="s">
        <v>3</v>
      </c>
      <c r="I69" s="108"/>
      <c r="J69" s="323"/>
      <c r="K69" s="325"/>
      <c r="L69" s="108" t="s">
        <v>4</v>
      </c>
      <c r="M69" s="108"/>
      <c r="N69" s="323"/>
      <c r="O69" s="325"/>
      <c r="P69" s="108" t="s">
        <v>5</v>
      </c>
      <c r="Q69" s="108"/>
      <c r="R69" s="323"/>
      <c r="S69" s="325"/>
      <c r="T69" s="250" t="s">
        <v>6</v>
      </c>
      <c r="U69" s="108"/>
      <c r="V69" s="323"/>
      <c r="W69" s="325"/>
      <c r="X69" s="108" t="s">
        <v>7</v>
      </c>
      <c r="Y69" s="217"/>
      <c r="Z69" s="227"/>
      <c r="AA69" s="46"/>
      <c r="AB69" s="46"/>
      <c r="AC69" s="46"/>
      <c r="AD69" s="58"/>
      <c r="AE69" s="43"/>
      <c r="AF69" s="44"/>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row>
    <row r="70" spans="1:85" s="42" customFormat="1" outlineLevel="1" x14ac:dyDescent="0.2">
      <c r="A70" s="203" t="s">
        <v>52</v>
      </c>
      <c r="B70" s="225"/>
      <c r="C70" s="66"/>
      <c r="D70" s="64"/>
      <c r="E70" s="64"/>
      <c r="F70" s="321"/>
      <c r="G70" s="221"/>
      <c r="H70" s="147"/>
      <c r="I70" s="327"/>
      <c r="J70" s="321"/>
      <c r="K70" s="67"/>
      <c r="L70" s="147"/>
      <c r="M70" s="327"/>
      <c r="N70" s="321"/>
      <c r="O70" s="67"/>
      <c r="P70" s="147"/>
      <c r="Q70" s="327"/>
      <c r="R70" s="321"/>
      <c r="S70" s="67"/>
      <c r="T70" s="147"/>
      <c r="U70" s="327"/>
      <c r="V70" s="321"/>
      <c r="W70" s="67"/>
      <c r="X70" s="147"/>
      <c r="Y70" s="283">
        <f>SUM(X70,T70,P70,L70,H70)</f>
        <v>0</v>
      </c>
      <c r="Z70" s="226" t="s">
        <v>52</v>
      </c>
      <c r="AA70" s="41"/>
      <c r="AD70" s="41"/>
      <c r="AE70" s="43"/>
      <c r="AF70" s="44"/>
    </row>
    <row r="71" spans="1:85" s="39" customFormat="1" ht="13.5" outlineLevel="1" thickBot="1" x14ac:dyDescent="0.25">
      <c r="A71" s="203" t="s">
        <v>53</v>
      </c>
      <c r="B71" s="225"/>
      <c r="C71" s="66"/>
      <c r="D71" s="62"/>
      <c r="E71" s="62"/>
      <c r="F71" s="321"/>
      <c r="G71" s="221"/>
      <c r="H71" s="148"/>
      <c r="I71" s="327"/>
      <c r="J71" s="321"/>
      <c r="K71" s="67"/>
      <c r="L71" s="148"/>
      <c r="M71" s="327"/>
      <c r="N71" s="321"/>
      <c r="O71" s="67"/>
      <c r="P71" s="148"/>
      <c r="Q71" s="327"/>
      <c r="R71" s="321"/>
      <c r="S71" s="67"/>
      <c r="T71" s="148"/>
      <c r="U71" s="327"/>
      <c r="V71" s="321"/>
      <c r="W71" s="67"/>
      <c r="X71" s="148"/>
      <c r="Y71" s="283">
        <f>SUM(X71,T71,P71,L71,H71)</f>
        <v>0</v>
      </c>
      <c r="Z71" s="226" t="s">
        <v>53</v>
      </c>
      <c r="AA71" s="45"/>
      <c r="AB71" s="45"/>
      <c r="AC71" s="46"/>
      <c r="AD71" s="47"/>
      <c r="AE71" s="37"/>
      <c r="AF71" s="38"/>
    </row>
    <row r="72" spans="1:85" s="40" customFormat="1" ht="13.5" outlineLevel="1" thickBot="1" x14ac:dyDescent="0.25">
      <c r="A72" s="204" t="s">
        <v>134</v>
      </c>
      <c r="B72" s="68"/>
      <c r="C72" s="320"/>
      <c r="D72" s="320"/>
      <c r="E72" s="320"/>
      <c r="F72" s="324" t="s">
        <v>55</v>
      </c>
      <c r="G72" s="255">
        <f>IF(H72&gt;=25000,25000,H72)</f>
        <v>0</v>
      </c>
      <c r="H72" s="264">
        <f>ROUND(SUM(H70:H71),0)</f>
        <v>0</v>
      </c>
      <c r="I72" s="67"/>
      <c r="J72" s="324" t="s">
        <v>55</v>
      </c>
      <c r="K72" s="173">
        <f>IF((L72+G72)&gt;=25000,25000-G72,L72)</f>
        <v>0</v>
      </c>
      <c r="L72" s="264">
        <f>ROUND(SUM(L70:L71),0)</f>
        <v>0</v>
      </c>
      <c r="M72" s="67"/>
      <c r="N72" s="324" t="s">
        <v>55</v>
      </c>
      <c r="O72" s="173">
        <f>IF((P72+K72+G72)&gt;=25000,25000-K72-G72,P72)</f>
        <v>0</v>
      </c>
      <c r="P72" s="264">
        <f>ROUND(SUM(P70:P71),0)</f>
        <v>0</v>
      </c>
      <c r="Q72" s="67"/>
      <c r="R72" s="324" t="s">
        <v>55</v>
      </c>
      <c r="S72" s="173">
        <f>IF((T72+O72+K72+G72)&gt;=25000,25000-O72-K72-G72,T72)</f>
        <v>0</v>
      </c>
      <c r="T72" s="264">
        <f>ROUND(SUM(T70:T71),0)</f>
        <v>0</v>
      </c>
      <c r="U72" s="67"/>
      <c r="V72" s="324" t="s">
        <v>55</v>
      </c>
      <c r="W72" s="173">
        <f>IF((X72+S72+O72+K72+G72)&gt;=25000,25000-S72-O72-K72-G72,X72)</f>
        <v>0</v>
      </c>
      <c r="X72" s="264">
        <f>ROUND(SUM(X70:X71),0)</f>
        <v>0</v>
      </c>
      <c r="Y72" s="229">
        <f>SUM(H72,L72,P72,T72,X72)</f>
        <v>0</v>
      </c>
      <c r="Z72" s="193" t="s">
        <v>135</v>
      </c>
      <c r="AA72" s="45"/>
      <c r="AB72" s="45"/>
      <c r="AC72" s="46"/>
      <c r="AD72" s="47"/>
      <c r="AE72" s="37"/>
      <c r="AF72" s="38"/>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row>
    <row r="73" spans="1:85" s="39" customFormat="1" ht="13.5" thickTop="1" x14ac:dyDescent="0.2">
      <c r="A73" s="262"/>
      <c r="B73" s="237"/>
      <c r="C73" s="363"/>
      <c r="D73" s="363"/>
      <c r="E73" s="363"/>
      <c r="F73" s="363"/>
      <c r="G73" s="363"/>
      <c r="H73" s="238" t="s">
        <v>3</v>
      </c>
      <c r="I73" s="238"/>
      <c r="J73" s="399"/>
      <c r="K73" s="399"/>
      <c r="L73" s="238" t="s">
        <v>4</v>
      </c>
      <c r="M73" s="238"/>
      <c r="N73" s="399"/>
      <c r="O73" s="399"/>
      <c r="P73" s="238" t="s">
        <v>5</v>
      </c>
      <c r="Q73" s="238"/>
      <c r="R73" s="399"/>
      <c r="S73" s="399"/>
      <c r="T73" s="251" t="s">
        <v>6</v>
      </c>
      <c r="U73" s="238"/>
      <c r="V73" s="399"/>
      <c r="W73" s="399"/>
      <c r="X73" s="238" t="s">
        <v>7</v>
      </c>
      <c r="Y73" s="284" t="s">
        <v>64</v>
      </c>
      <c r="Z73" s="228"/>
      <c r="AA73" s="45"/>
      <c r="AB73" s="45"/>
      <c r="AC73" s="46"/>
      <c r="AD73" s="47"/>
      <c r="AE73" s="37"/>
      <c r="AF73" s="38"/>
    </row>
    <row r="74" spans="1:85" x14ac:dyDescent="0.2">
      <c r="A74" s="395" t="s">
        <v>9</v>
      </c>
      <c r="B74" s="382"/>
      <c r="C74" s="382"/>
      <c r="D74" s="382"/>
      <c r="E74" s="382"/>
      <c r="F74" s="382"/>
      <c r="G74" s="396"/>
      <c r="H74" s="239">
        <f>H27+H30+H33+H40+H51+H56+H60+H64+H68+H72</f>
        <v>0</v>
      </c>
      <c r="I74" s="315"/>
      <c r="J74" s="393" t="s">
        <v>84</v>
      </c>
      <c r="K74" s="394"/>
      <c r="L74" s="239">
        <f>L27+L30+L33+L40+L51+L56+L60+L64+L68+L72</f>
        <v>0</v>
      </c>
      <c r="M74" s="315"/>
      <c r="N74" s="393" t="s">
        <v>84</v>
      </c>
      <c r="O74" s="394"/>
      <c r="P74" s="239">
        <f>P27+P30+P33+P40+P51+P56+P60+P64+P68+P72</f>
        <v>0</v>
      </c>
      <c r="Q74" s="315"/>
      <c r="R74" s="393" t="s">
        <v>84</v>
      </c>
      <c r="S74" s="394"/>
      <c r="T74" s="239">
        <f>T27+T30+T33+T40+T51+T56+T60+T64+T68+T72</f>
        <v>0</v>
      </c>
      <c r="U74" s="315"/>
      <c r="V74" s="393" t="s">
        <v>84</v>
      </c>
      <c r="W74" s="394"/>
      <c r="X74" s="239">
        <f>X27+X30+X33+X40+X51+X56+X60+X64+X68+X72</f>
        <v>0</v>
      </c>
      <c r="Y74" s="285">
        <f>H74+L74+P74+T74+X74</f>
        <v>0</v>
      </c>
      <c r="Z74" s="275" t="s">
        <v>9</v>
      </c>
      <c r="AA74" s="7"/>
      <c r="AB74" s="7"/>
      <c r="AC74" s="7"/>
      <c r="AD74" s="7"/>
      <c r="AE74" s="7"/>
    </row>
    <row r="75" spans="1:85" x14ac:dyDescent="0.2">
      <c r="A75" s="395" t="s">
        <v>63</v>
      </c>
      <c r="B75" s="382"/>
      <c r="C75" s="382"/>
      <c r="D75" s="382"/>
      <c r="E75" s="382"/>
      <c r="F75" s="382"/>
      <c r="G75" s="396"/>
      <c r="H75" s="240">
        <f>H74-H55-H59-H63-H67-H71</f>
        <v>0</v>
      </c>
      <c r="I75" s="315"/>
      <c r="J75" s="393" t="s">
        <v>87</v>
      </c>
      <c r="K75" s="394"/>
      <c r="L75" s="240">
        <f>L74-L55-L59-L63-L67-L71</f>
        <v>0</v>
      </c>
      <c r="M75" s="315"/>
      <c r="N75" s="393" t="s">
        <v>87</v>
      </c>
      <c r="O75" s="394"/>
      <c r="P75" s="240">
        <f>P74-P55-P59-P63-P67-P71</f>
        <v>0</v>
      </c>
      <c r="Q75" s="315"/>
      <c r="R75" s="393" t="s">
        <v>87</v>
      </c>
      <c r="S75" s="394"/>
      <c r="T75" s="240">
        <f>T74-T55-T59-T63-T67-T71</f>
        <v>0</v>
      </c>
      <c r="U75" s="315"/>
      <c r="V75" s="393" t="s">
        <v>87</v>
      </c>
      <c r="W75" s="394"/>
      <c r="X75" s="240">
        <f>X74-X55-X59-X63-X67-X71</f>
        <v>0</v>
      </c>
      <c r="Y75" s="285">
        <f>H75+L75+P75+T75+X75</f>
        <v>0</v>
      </c>
      <c r="Z75" s="275" t="s">
        <v>62</v>
      </c>
      <c r="AA75" s="7"/>
      <c r="AB75" s="7"/>
      <c r="AC75" s="7"/>
      <c r="AD75" s="7"/>
      <c r="AE75" s="7"/>
    </row>
    <row r="76" spans="1:85" x14ac:dyDescent="0.2">
      <c r="A76" s="395" t="s">
        <v>85</v>
      </c>
      <c r="B76" s="382"/>
      <c r="C76" s="382"/>
      <c r="D76" s="382"/>
      <c r="E76" s="382"/>
      <c r="F76" s="382"/>
      <c r="G76" s="396"/>
      <c r="H76" s="240">
        <f>SUM(H27+H33+H51+G56+G60+G64+G68+G72)-SUM(H45:H46)</f>
        <v>0</v>
      </c>
      <c r="I76" s="315"/>
      <c r="J76" s="397" t="s">
        <v>114</v>
      </c>
      <c r="K76" s="398"/>
      <c r="L76" s="240">
        <f>SUM(L27+L33+L51+K56+K60+K64+K68+K72)-SUM(L45:L46)</f>
        <v>0</v>
      </c>
      <c r="M76" s="315"/>
      <c r="N76" s="397" t="s">
        <v>114</v>
      </c>
      <c r="O76" s="398"/>
      <c r="P76" s="240">
        <f>SUM(P27+P33+P51+O56+O60+O64+O68+O72)-SUM(P45:P46)</f>
        <v>0</v>
      </c>
      <c r="Q76" s="315"/>
      <c r="R76" s="397" t="s">
        <v>114</v>
      </c>
      <c r="S76" s="398"/>
      <c r="T76" s="240">
        <f>SUM(T27+T33+T51+S56+S60+S64+S68+S72)-SUM(T45:T46)</f>
        <v>0</v>
      </c>
      <c r="U76" s="315"/>
      <c r="V76" s="397" t="s">
        <v>114</v>
      </c>
      <c r="W76" s="398"/>
      <c r="X76" s="240">
        <f>SUM(X27+X33+X51+W56+W60+W64+W68+W72)-SUM(X45:X46)</f>
        <v>0</v>
      </c>
      <c r="Y76" s="285">
        <f>H76+L76+P76+T76+X76</f>
        <v>0</v>
      </c>
      <c r="Z76" s="275" t="s">
        <v>123</v>
      </c>
      <c r="AA76" s="7"/>
      <c r="AB76" s="7"/>
      <c r="AC76" s="7"/>
      <c r="AD76" s="7"/>
      <c r="AE76" s="7"/>
    </row>
    <row r="77" spans="1:85" ht="13.5" thickBot="1" x14ac:dyDescent="0.25">
      <c r="A77" s="390" t="s">
        <v>54</v>
      </c>
      <c r="B77" s="391"/>
      <c r="C77" s="391"/>
      <c r="D77" s="391"/>
      <c r="E77" s="391"/>
      <c r="F77" s="391"/>
      <c r="G77" s="392"/>
      <c r="H77" s="241">
        <f>ROUND(H76*$L$6,0)</f>
        <v>0</v>
      </c>
      <c r="I77" s="316"/>
      <c r="J77" s="393" t="s">
        <v>86</v>
      </c>
      <c r="K77" s="394"/>
      <c r="L77" s="241">
        <f>ROUND(L76*$L$6,0)</f>
        <v>0</v>
      </c>
      <c r="M77" s="316"/>
      <c r="N77" s="393" t="s">
        <v>86</v>
      </c>
      <c r="O77" s="394"/>
      <c r="P77" s="241">
        <f>ROUND(P76*$L$6,0)</f>
        <v>0</v>
      </c>
      <c r="Q77" s="316"/>
      <c r="R77" s="393" t="s">
        <v>86</v>
      </c>
      <c r="S77" s="394"/>
      <c r="T77" s="241">
        <f>ROUND(T76*$L$6,0)</f>
        <v>0</v>
      </c>
      <c r="U77" s="316"/>
      <c r="V77" s="393" t="s">
        <v>86</v>
      </c>
      <c r="W77" s="394"/>
      <c r="X77" s="241">
        <f>ROUND(X76*$L$6,0)</f>
        <v>0</v>
      </c>
      <c r="Y77" s="285">
        <f>H77+L77+P77+T77+X77</f>
        <v>0</v>
      </c>
      <c r="Z77" s="275" t="s">
        <v>54</v>
      </c>
      <c r="AA77" s="10"/>
      <c r="AB77" s="10"/>
      <c r="AC77" s="10"/>
      <c r="AD77" s="10"/>
      <c r="AE77" s="10"/>
    </row>
    <row r="78" spans="1:85" s="10" customFormat="1" ht="13.5" thickBot="1" x14ac:dyDescent="0.25">
      <c r="A78" s="360" t="s">
        <v>10</v>
      </c>
      <c r="B78" s="361"/>
      <c r="C78" s="361"/>
      <c r="D78" s="361"/>
      <c r="E78" s="361"/>
      <c r="F78" s="361"/>
      <c r="G78" s="362"/>
      <c r="H78" s="230">
        <f>H74+H77</f>
        <v>0</v>
      </c>
      <c r="I78" s="317"/>
      <c r="J78" s="377" t="s">
        <v>10</v>
      </c>
      <c r="K78" s="378"/>
      <c r="L78" s="230">
        <f>L74+L77</f>
        <v>0</v>
      </c>
      <c r="M78" s="317"/>
      <c r="N78" s="377" t="s">
        <v>10</v>
      </c>
      <c r="O78" s="378"/>
      <c r="P78" s="230">
        <f>P74+P77</f>
        <v>0</v>
      </c>
      <c r="Q78" s="317"/>
      <c r="R78" s="377" t="s">
        <v>10</v>
      </c>
      <c r="S78" s="378"/>
      <c r="T78" s="230">
        <f>T74+T77</f>
        <v>0</v>
      </c>
      <c r="U78" s="317"/>
      <c r="V78" s="377" t="s">
        <v>10</v>
      </c>
      <c r="W78" s="378"/>
      <c r="X78" s="230">
        <f>X74+X77</f>
        <v>0</v>
      </c>
      <c r="Y78" s="286">
        <f>H78+L78+P78+T78+X78</f>
        <v>0</v>
      </c>
      <c r="Z78" s="276" t="s">
        <v>10</v>
      </c>
      <c r="AA78" s="7"/>
      <c r="AB78" s="7"/>
      <c r="AC78" s="7"/>
      <c r="AD78" s="7"/>
      <c r="AE78" s="7"/>
    </row>
    <row r="79" spans="1:85" x14ac:dyDescent="0.2">
      <c r="G79" s="84"/>
      <c r="H79" s="84"/>
      <c r="I79" s="84"/>
      <c r="J79" s="84"/>
      <c r="K79" s="84"/>
      <c r="L79" s="84"/>
      <c r="M79" s="84"/>
      <c r="N79" s="85"/>
      <c r="O79" s="84"/>
      <c r="P79" s="84"/>
      <c r="Q79" s="84"/>
      <c r="R79" s="84"/>
      <c r="S79" s="84"/>
      <c r="T79" s="84"/>
      <c r="U79" s="84"/>
      <c r="V79" s="84"/>
      <c r="W79" s="84"/>
      <c r="X79" s="84"/>
      <c r="Y79" s="84"/>
    </row>
    <row r="80" spans="1:85" hidden="1" outlineLevel="1" x14ac:dyDescent="0.2">
      <c r="A80" s="289" t="s">
        <v>127</v>
      </c>
      <c r="B80" s="290"/>
      <c r="C80" s="290"/>
      <c r="D80" s="290"/>
      <c r="E80" s="290"/>
      <c r="F80" s="290"/>
      <c r="G80" s="290"/>
      <c r="H80" s="291" t="s">
        <v>3</v>
      </c>
      <c r="I80" s="291"/>
      <c r="J80" s="290"/>
      <c r="K80" s="290"/>
      <c r="L80" s="291" t="s">
        <v>4</v>
      </c>
      <c r="M80" s="291"/>
      <c r="N80" s="290"/>
      <c r="O80" s="290"/>
      <c r="P80" s="291" t="s">
        <v>5</v>
      </c>
      <c r="Q80" s="291"/>
      <c r="R80" s="290"/>
      <c r="S80" s="290"/>
      <c r="T80" s="291" t="s">
        <v>6</v>
      </c>
      <c r="U80" s="291"/>
      <c r="V80" s="290"/>
      <c r="W80" s="290"/>
      <c r="X80" s="292" t="s">
        <v>7</v>
      </c>
    </row>
    <row r="81" spans="1:31" hidden="1" outlineLevel="1" x14ac:dyDescent="0.2">
      <c r="A81" s="293"/>
      <c r="B81" s="294"/>
      <c r="C81" s="294"/>
      <c r="D81" s="294"/>
      <c r="E81" s="294"/>
      <c r="F81" s="294"/>
      <c r="G81" s="295" t="s">
        <v>128</v>
      </c>
      <c r="H81" s="296">
        <f>H76</f>
        <v>0</v>
      </c>
      <c r="I81" s="296"/>
      <c r="J81" s="303"/>
      <c r="K81" s="304" t="s">
        <v>128</v>
      </c>
      <c r="L81" s="296">
        <f>L76</f>
        <v>0</v>
      </c>
      <c r="M81" s="296"/>
      <c r="N81" s="294"/>
      <c r="O81" s="304" t="s">
        <v>128</v>
      </c>
      <c r="P81" s="296">
        <f>P76</f>
        <v>0</v>
      </c>
      <c r="Q81" s="296"/>
      <c r="R81" s="294"/>
      <c r="S81" s="304" t="s">
        <v>128</v>
      </c>
      <c r="T81" s="296">
        <f>T76</f>
        <v>0</v>
      </c>
      <c r="U81" s="296"/>
      <c r="V81" s="294"/>
      <c r="W81" s="304" t="s">
        <v>128</v>
      </c>
      <c r="X81" s="297">
        <f>X76</f>
        <v>0</v>
      </c>
    </row>
    <row r="82" spans="1:31" hidden="1" outlineLevel="1" x14ac:dyDescent="0.2">
      <c r="A82" s="293"/>
      <c r="B82" s="294"/>
      <c r="C82" s="294"/>
      <c r="D82" s="294"/>
      <c r="E82" s="294"/>
      <c r="F82" s="294"/>
      <c r="G82" s="295" t="s">
        <v>129</v>
      </c>
      <c r="H82" s="296">
        <f>H30</f>
        <v>0</v>
      </c>
      <c r="I82" s="296"/>
      <c r="J82" s="303"/>
      <c r="K82" s="304" t="s">
        <v>129</v>
      </c>
      <c r="L82" s="296">
        <f>L30</f>
        <v>0</v>
      </c>
      <c r="M82" s="296"/>
      <c r="N82" s="294"/>
      <c r="O82" s="304" t="s">
        <v>129</v>
      </c>
      <c r="P82" s="296">
        <f>P30</f>
        <v>0</v>
      </c>
      <c r="Q82" s="296"/>
      <c r="R82" s="294"/>
      <c r="S82" s="304" t="s">
        <v>129</v>
      </c>
      <c r="T82" s="296">
        <f>T30</f>
        <v>0</v>
      </c>
      <c r="U82" s="296"/>
      <c r="V82" s="294"/>
      <c r="W82" s="304" t="s">
        <v>129</v>
      </c>
      <c r="X82" s="297">
        <f>X30</f>
        <v>0</v>
      </c>
      <c r="Z82" s="105"/>
    </row>
    <row r="83" spans="1:31" s="7" customFormat="1" hidden="1" outlineLevel="1" x14ac:dyDescent="0.2">
      <c r="A83" s="293"/>
      <c r="B83" s="305"/>
      <c r="C83" s="305"/>
      <c r="D83" s="305"/>
      <c r="E83" s="305"/>
      <c r="F83" s="305"/>
      <c r="G83" s="295" t="s">
        <v>130</v>
      </c>
      <c r="H83" s="296">
        <f>H40</f>
        <v>0</v>
      </c>
      <c r="I83" s="296"/>
      <c r="J83" s="306"/>
      <c r="K83" s="304" t="s">
        <v>130</v>
      </c>
      <c r="L83" s="296">
        <f>L40</f>
        <v>0</v>
      </c>
      <c r="M83" s="296"/>
      <c r="N83" s="307"/>
      <c r="O83" s="304" t="s">
        <v>130</v>
      </c>
      <c r="P83" s="296">
        <f>P40</f>
        <v>0</v>
      </c>
      <c r="Q83" s="296"/>
      <c r="R83" s="307"/>
      <c r="S83" s="304" t="s">
        <v>130</v>
      </c>
      <c r="T83" s="296">
        <f>T40</f>
        <v>0</v>
      </c>
      <c r="U83" s="296"/>
      <c r="V83" s="307"/>
      <c r="W83" s="304" t="s">
        <v>130</v>
      </c>
      <c r="X83" s="297">
        <f>X40</f>
        <v>0</v>
      </c>
      <c r="Z83" s="48"/>
      <c r="AC83" s="8"/>
      <c r="AD83" s="9"/>
      <c r="AE83" s="10"/>
    </row>
    <row r="84" spans="1:31" hidden="1" outlineLevel="1" x14ac:dyDescent="0.2">
      <c r="A84" s="293"/>
      <c r="B84" s="294"/>
      <c r="C84" s="294"/>
      <c r="D84" s="294"/>
      <c r="E84" s="294"/>
      <c r="F84" s="294"/>
      <c r="G84" s="295" t="s">
        <v>131</v>
      </c>
      <c r="H84" s="296">
        <f>H45</f>
        <v>0</v>
      </c>
      <c r="I84" s="296"/>
      <c r="J84" s="303"/>
      <c r="K84" s="304" t="s">
        <v>131</v>
      </c>
      <c r="L84" s="296">
        <f>L45</f>
        <v>0</v>
      </c>
      <c r="M84" s="296"/>
      <c r="N84" s="294"/>
      <c r="O84" s="304" t="s">
        <v>131</v>
      </c>
      <c r="P84" s="296">
        <f>P45</f>
        <v>0</v>
      </c>
      <c r="Q84" s="296"/>
      <c r="R84" s="294"/>
      <c r="S84" s="304" t="s">
        <v>131</v>
      </c>
      <c r="T84" s="296">
        <f>T45</f>
        <v>0</v>
      </c>
      <c r="U84" s="296"/>
      <c r="V84" s="294"/>
      <c r="W84" s="304" t="s">
        <v>131</v>
      </c>
      <c r="X84" s="297">
        <f>X45</f>
        <v>0</v>
      </c>
    </row>
    <row r="85" spans="1:31" ht="13.5" hidden="1" outlineLevel="1" thickBot="1" x14ac:dyDescent="0.25">
      <c r="A85" s="298"/>
      <c r="B85" s="299"/>
      <c r="C85" s="299"/>
      <c r="D85" s="299"/>
      <c r="E85" s="299"/>
      <c r="F85" s="299"/>
      <c r="G85" s="300" t="s">
        <v>132</v>
      </c>
      <c r="H85" s="301">
        <f>(SUM(H56,H60,H64,H72))-(SUM(G56,G60,G64,G72))</f>
        <v>0</v>
      </c>
      <c r="I85" s="301"/>
      <c r="J85" s="308"/>
      <c r="K85" s="309" t="s">
        <v>132</v>
      </c>
      <c r="L85" s="301">
        <f>(SUM(L56,L60,L64,L72))-(SUM(K56,K60,K64,K72))</f>
        <v>0</v>
      </c>
      <c r="M85" s="301"/>
      <c r="N85" s="299"/>
      <c r="O85" s="309" t="s">
        <v>132</v>
      </c>
      <c r="P85" s="301">
        <f>(SUM(P56,P60,P64,P72))-(SUM(O56,O60,O64,O72))</f>
        <v>0</v>
      </c>
      <c r="Q85" s="301"/>
      <c r="R85" s="299"/>
      <c r="S85" s="300" t="s">
        <v>132</v>
      </c>
      <c r="T85" s="301">
        <f>(SUM(T56,T60,T64,T72))-(SUM(S56,S60,S64,S72))</f>
        <v>0</v>
      </c>
      <c r="U85" s="301"/>
      <c r="V85" s="299"/>
      <c r="W85" s="309" t="s">
        <v>132</v>
      </c>
      <c r="X85" s="302">
        <f>(SUM(X56,X60,X64,X72))-(SUM(W56,W60,W64,W72))</f>
        <v>0</v>
      </c>
    </row>
    <row r="86" spans="1:31" s="49" customFormat="1" collapsed="1" x14ac:dyDescent="0.2">
      <c r="A86" s="54"/>
      <c r="S86" s="50"/>
      <c r="Z86" s="106"/>
      <c r="AC86" s="51"/>
      <c r="AD86" s="52"/>
      <c r="AE86" s="53"/>
    </row>
    <row r="87" spans="1:31" s="54" customFormat="1" x14ac:dyDescent="0.2">
      <c r="AC87" s="55"/>
      <c r="AD87" s="56"/>
      <c r="AE87" s="57"/>
    </row>
    <row r="89" spans="1:31" x14ac:dyDescent="0.2">
      <c r="H89" s="82"/>
      <c r="I89" s="82"/>
      <c r="P89" s="82"/>
      <c r="Q89" s="82"/>
    </row>
    <row r="91" spans="1:31" x14ac:dyDescent="0.2">
      <c r="J91" s="82"/>
    </row>
  </sheetData>
  <sheetProtection sheet="1" objects="1" scenarios="1"/>
  <mergeCells count="99">
    <mergeCell ref="V11:W11"/>
    <mergeCell ref="R11:S11"/>
    <mergeCell ref="N11:O11"/>
    <mergeCell ref="X13:X15"/>
    <mergeCell ref="U13:U15"/>
    <mergeCell ref="M12:P12"/>
    <mergeCell ref="Q12:T12"/>
    <mergeCell ref="U12:X12"/>
    <mergeCell ref="M13:M15"/>
    <mergeCell ref="Q13:Q15"/>
    <mergeCell ref="N13:N15"/>
    <mergeCell ref="O13:O15"/>
    <mergeCell ref="P13:P15"/>
    <mergeCell ref="N78:O78"/>
    <mergeCell ref="R78:S78"/>
    <mergeCell ref="V78:W78"/>
    <mergeCell ref="V41:W41"/>
    <mergeCell ref="N53:O53"/>
    <mergeCell ref="V74:W74"/>
    <mergeCell ref="N77:O77"/>
    <mergeCell ref="R77:S77"/>
    <mergeCell ref="V77:W77"/>
    <mergeCell ref="V76:W76"/>
    <mergeCell ref="R53:S53"/>
    <mergeCell ref="V53:W53"/>
    <mergeCell ref="N41:O41"/>
    <mergeCell ref="R41:S41"/>
    <mergeCell ref="J73:K73"/>
    <mergeCell ref="N73:O73"/>
    <mergeCell ref="R73:S73"/>
    <mergeCell ref="V73:W73"/>
    <mergeCell ref="A74:G74"/>
    <mergeCell ref="J74:K74"/>
    <mergeCell ref="N74:O74"/>
    <mergeCell ref="R74:S74"/>
    <mergeCell ref="J75:K75"/>
    <mergeCell ref="N75:O75"/>
    <mergeCell ref="R75:S75"/>
    <mergeCell ref="V75:W75"/>
    <mergeCell ref="A76:G76"/>
    <mergeCell ref="J76:K76"/>
    <mergeCell ref="N76:O76"/>
    <mergeCell ref="R76:S76"/>
    <mergeCell ref="J78:K78"/>
    <mergeCell ref="J11:K11"/>
    <mergeCell ref="C53:G53"/>
    <mergeCell ref="J53:K53"/>
    <mergeCell ref="C34:F34"/>
    <mergeCell ref="D31:G31"/>
    <mergeCell ref="J31:K31"/>
    <mergeCell ref="D30:G30"/>
    <mergeCell ref="J41:K41"/>
    <mergeCell ref="B52:G52"/>
    <mergeCell ref="B41:F41"/>
    <mergeCell ref="D32:G32"/>
    <mergeCell ref="J32:K32"/>
    <mergeCell ref="A77:G77"/>
    <mergeCell ref="J77:K77"/>
    <mergeCell ref="A75:G75"/>
    <mergeCell ref="A1:I1"/>
    <mergeCell ref="E13:E15"/>
    <mergeCell ref="I13:I15"/>
    <mergeCell ref="E12:H12"/>
    <mergeCell ref="A78:G78"/>
    <mergeCell ref="C73:G73"/>
    <mergeCell ref="I12:L12"/>
    <mergeCell ref="J1:L1"/>
    <mergeCell ref="H13:H15"/>
    <mergeCell ref="C8:G8"/>
    <mergeCell ref="A10:B10"/>
    <mergeCell ref="J2:K2"/>
    <mergeCell ref="J5:K5"/>
    <mergeCell ref="J6:K6"/>
    <mergeCell ref="J13:J15"/>
    <mergeCell ref="K13:K15"/>
    <mergeCell ref="A11:G11"/>
    <mergeCell ref="A12:A13"/>
    <mergeCell ref="B13:B15"/>
    <mergeCell ref="C13:C15"/>
    <mergeCell ref="D13:D15"/>
    <mergeCell ref="F13:F15"/>
    <mergeCell ref="G13:G15"/>
    <mergeCell ref="N32:O32"/>
    <mergeCell ref="N31:O31"/>
    <mergeCell ref="Y13:Y15"/>
    <mergeCell ref="R32:S32"/>
    <mergeCell ref="V32:W32"/>
    <mergeCell ref="R31:S31"/>
    <mergeCell ref="V31:W31"/>
    <mergeCell ref="J30:K30"/>
    <mergeCell ref="T13:T15"/>
    <mergeCell ref="V13:V15"/>
    <mergeCell ref="W13:W15"/>
    <mergeCell ref="N30:O30"/>
    <mergeCell ref="R30:S30"/>
    <mergeCell ref="V30:W30"/>
    <mergeCell ref="R13:R15"/>
    <mergeCell ref="S13:S15"/>
    <mergeCell ref="L13:L15"/>
  </mergeCells>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86"/>
  <sheetViews>
    <sheetView zoomScaleNormal="100" workbookViewId="0">
      <selection activeCell="P9" sqref="P9"/>
    </sheetView>
  </sheetViews>
  <sheetFormatPr defaultRowHeight="12.75" outlineLevelRow="1" x14ac:dyDescent="0.2"/>
  <cols>
    <col min="1" max="1" width="36.28515625" style="4" customWidth="1"/>
    <col min="2" max="2" width="11.140625" style="4" customWidth="1"/>
    <col min="3" max="3" width="11.28515625" style="4" customWidth="1"/>
    <col min="4" max="5" width="9.28515625" style="4" customWidth="1"/>
    <col min="6" max="6" width="11.7109375" style="4" customWidth="1"/>
    <col min="7" max="7" width="10.5703125" style="4" customWidth="1"/>
    <col min="8" max="8" width="10.85546875" style="4" customWidth="1"/>
    <col min="9" max="9" width="8.5703125" style="4" customWidth="1"/>
    <col min="10" max="11" width="9.28515625" style="4" customWidth="1"/>
    <col min="12" max="12" width="11.28515625" style="4" customWidth="1"/>
    <col min="13" max="13" width="8.28515625" style="4" customWidth="1"/>
    <col min="14" max="14" width="10.28515625" style="4" customWidth="1"/>
    <col min="15" max="16" width="8.5703125" style="4" customWidth="1"/>
    <col min="17" max="17" width="9.140625" style="4" customWidth="1"/>
    <col min="18" max="18" width="12.28515625" style="4" customWidth="1"/>
    <col min="19" max="19" width="8.5703125" style="4" customWidth="1"/>
    <col min="20" max="20" width="10" style="4" customWidth="1"/>
    <col min="21" max="21" width="10.28515625" style="4" customWidth="1"/>
    <col min="22" max="22" width="8.7109375" style="4" customWidth="1"/>
    <col min="23" max="23" width="10.140625" style="4" customWidth="1"/>
    <col min="24" max="24" width="11.28515625" style="4" customWidth="1"/>
    <col min="25" max="25" width="8.7109375" style="4" customWidth="1"/>
    <col min="26" max="26" width="10.7109375" style="4" customWidth="1"/>
    <col min="27" max="27" width="8.5703125" style="4" customWidth="1"/>
    <col min="28" max="28" width="7.42578125" style="4" customWidth="1"/>
    <col min="29" max="29" width="9.85546875" style="4" customWidth="1"/>
    <col min="30" max="30" width="12.28515625" style="4" customWidth="1"/>
    <col min="31" max="31" width="8.140625" style="4" customWidth="1"/>
    <col min="32" max="32" width="9.85546875" style="4" customWidth="1"/>
    <col min="33" max="33" width="15.28515625" style="7" customWidth="1"/>
    <col min="34" max="34" width="32.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39.75" customHeight="1" x14ac:dyDescent="0.2">
      <c r="A1" s="400" t="s">
        <v>90</v>
      </c>
      <c r="B1" s="401"/>
      <c r="C1" s="401"/>
      <c r="D1" s="401"/>
      <c r="E1" s="401"/>
      <c r="F1" s="401"/>
      <c r="G1" s="401"/>
      <c r="H1" s="401"/>
      <c r="I1" s="401"/>
      <c r="J1" s="401"/>
      <c r="K1" s="402"/>
      <c r="L1" s="332" t="s">
        <v>91</v>
      </c>
      <c r="M1" s="333"/>
      <c r="N1" s="334"/>
      <c r="O1" s="181"/>
      <c r="P1" s="181"/>
      <c r="Q1" s="181"/>
      <c r="R1" s="181"/>
      <c r="S1" s="181"/>
      <c r="T1" s="181"/>
      <c r="U1" s="181"/>
      <c r="V1" s="181"/>
      <c r="W1" s="181"/>
      <c r="X1" s="181"/>
      <c r="Y1" s="181"/>
      <c r="Z1" s="181"/>
      <c r="AA1" s="181"/>
      <c r="AB1" s="181"/>
      <c r="AC1" s="181"/>
      <c r="AD1" s="181"/>
      <c r="AE1" s="181"/>
      <c r="AF1" s="181"/>
      <c r="AG1" s="182"/>
      <c r="AH1" s="183"/>
    </row>
    <row r="2" spans="1:62" s="5" customFormat="1" x14ac:dyDescent="0.2">
      <c r="A2" s="120" t="s">
        <v>22</v>
      </c>
      <c r="B2" s="121"/>
      <c r="C2" s="122"/>
      <c r="D2" s="123"/>
      <c r="E2" s="123"/>
      <c r="F2" s="123"/>
      <c r="G2" s="123"/>
      <c r="H2" s="122"/>
      <c r="I2" s="122"/>
      <c r="J2" s="122"/>
      <c r="K2" s="122"/>
      <c r="L2" s="112" t="s">
        <v>92</v>
      </c>
      <c r="M2" s="113"/>
      <c r="N2" s="150">
        <v>0.28599999999999998</v>
      </c>
      <c r="O2" s="107"/>
      <c r="P2" s="107"/>
      <c r="Q2" s="107"/>
      <c r="R2" s="107"/>
      <c r="S2" s="107"/>
      <c r="T2" s="86"/>
      <c r="U2" s="86"/>
      <c r="V2" s="64"/>
      <c r="W2" s="64"/>
      <c r="X2" s="184"/>
      <c r="Y2" s="184"/>
      <c r="Z2" s="184"/>
      <c r="AA2" s="184"/>
      <c r="AB2" s="184"/>
      <c r="AC2" s="184"/>
      <c r="AD2" s="184"/>
      <c r="AE2" s="184"/>
      <c r="AF2" s="184"/>
      <c r="AG2" s="185"/>
      <c r="AH2" s="186"/>
      <c r="AI2" s="87"/>
      <c r="AJ2" s="87"/>
      <c r="AK2" s="88"/>
      <c r="AL2" s="1"/>
      <c r="AM2" s="2"/>
      <c r="AN2" s="3"/>
      <c r="AO2" s="4"/>
      <c r="AP2" s="4"/>
      <c r="AQ2" s="4"/>
      <c r="AR2" s="4"/>
      <c r="AS2" s="4"/>
      <c r="AT2" s="4"/>
      <c r="AU2" s="4"/>
      <c r="AV2" s="4"/>
      <c r="AW2" s="4"/>
      <c r="AX2" s="4"/>
      <c r="AY2" s="4"/>
      <c r="AZ2" s="4"/>
      <c r="BA2" s="4"/>
      <c r="BB2" s="4"/>
      <c r="BC2" s="4"/>
      <c r="BD2" s="4"/>
      <c r="BE2" s="4"/>
      <c r="BF2" s="4"/>
      <c r="BG2" s="4"/>
      <c r="BH2" s="4"/>
      <c r="BI2" s="4"/>
      <c r="BJ2" s="4"/>
    </row>
    <row r="3" spans="1:62" s="5" customFormat="1" x14ac:dyDescent="0.2">
      <c r="A3" s="120" t="s">
        <v>23</v>
      </c>
      <c r="B3" s="121"/>
      <c r="C3" s="124"/>
      <c r="D3" s="125"/>
      <c r="E3" s="125"/>
      <c r="F3" s="125"/>
      <c r="G3" s="125"/>
      <c r="H3" s="124"/>
      <c r="I3" s="124"/>
      <c r="J3" s="122"/>
      <c r="K3" s="122"/>
      <c r="L3" s="112" t="s">
        <v>93</v>
      </c>
      <c r="M3" s="113"/>
      <c r="N3" s="118">
        <v>0.22</v>
      </c>
      <c r="O3" s="89"/>
      <c r="P3" s="89"/>
      <c r="Q3" s="89"/>
      <c r="R3" s="89"/>
      <c r="S3" s="89"/>
      <c r="T3" s="89"/>
      <c r="U3" s="89"/>
      <c r="V3" s="187"/>
      <c r="W3" s="187"/>
      <c r="X3" s="184"/>
      <c r="Y3" s="184"/>
      <c r="Z3" s="184"/>
      <c r="AA3" s="184"/>
      <c r="AB3" s="184"/>
      <c r="AC3" s="184"/>
      <c r="AD3" s="184"/>
      <c r="AE3" s="184"/>
      <c r="AF3" s="184"/>
      <c r="AG3" s="185"/>
      <c r="AH3" s="186"/>
      <c r="AI3" s="87"/>
      <c r="AJ3" s="87"/>
      <c r="AK3" s="88"/>
      <c r="AL3" s="1"/>
      <c r="AM3" s="2"/>
      <c r="AN3" s="3"/>
      <c r="AO3" s="4"/>
      <c r="AP3" s="4"/>
      <c r="AQ3" s="4"/>
      <c r="AR3" s="4"/>
      <c r="AS3" s="4"/>
      <c r="AT3" s="4"/>
      <c r="AU3" s="4"/>
      <c r="AV3" s="4"/>
      <c r="AW3" s="4"/>
      <c r="AX3" s="4"/>
      <c r="AY3" s="4"/>
      <c r="AZ3" s="4"/>
      <c r="BA3" s="4"/>
      <c r="BB3" s="4"/>
      <c r="BC3" s="4"/>
      <c r="BD3" s="4"/>
      <c r="BE3" s="4"/>
      <c r="BF3" s="4"/>
      <c r="BG3" s="4"/>
      <c r="BH3" s="4"/>
      <c r="BI3" s="4"/>
      <c r="BJ3" s="4"/>
    </row>
    <row r="4" spans="1:62" s="5" customFormat="1" x14ac:dyDescent="0.2">
      <c r="A4" s="120" t="s">
        <v>24</v>
      </c>
      <c r="B4" s="121"/>
      <c r="C4" s="124"/>
      <c r="D4" s="125"/>
      <c r="E4" s="125"/>
      <c r="F4" s="125"/>
      <c r="G4" s="125"/>
      <c r="H4" s="124"/>
      <c r="I4" s="124"/>
      <c r="J4" s="124"/>
      <c r="K4" s="124"/>
      <c r="L4" s="112" t="s">
        <v>94</v>
      </c>
      <c r="M4" s="113"/>
      <c r="N4" s="118">
        <v>0.05</v>
      </c>
      <c r="O4" s="89"/>
      <c r="P4" s="89"/>
      <c r="Q4" s="89"/>
      <c r="R4" s="89"/>
      <c r="S4" s="89"/>
      <c r="T4" s="89"/>
      <c r="U4" s="89"/>
      <c r="V4" s="187"/>
      <c r="W4" s="187"/>
      <c r="X4" s="188"/>
      <c r="Y4" s="188"/>
      <c r="Z4" s="188"/>
      <c r="AA4" s="188"/>
      <c r="AB4" s="184"/>
      <c r="AC4" s="184"/>
      <c r="AD4" s="184"/>
      <c r="AE4" s="184"/>
      <c r="AF4" s="184"/>
      <c r="AG4" s="185"/>
      <c r="AH4" s="186"/>
      <c r="AI4" s="87"/>
      <c r="AJ4" s="87"/>
      <c r="AK4" s="88"/>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ht="13.5" thickBot="1" x14ac:dyDescent="0.25">
      <c r="A5" s="126" t="s">
        <v>25</v>
      </c>
      <c r="B5" s="127"/>
      <c r="C5" s="124"/>
      <c r="D5" s="125"/>
      <c r="E5" s="125"/>
      <c r="F5" s="125"/>
      <c r="G5" s="125"/>
      <c r="H5" s="124"/>
      <c r="I5" s="124"/>
      <c r="J5" s="124"/>
      <c r="K5" s="124"/>
      <c r="L5" s="114" t="s">
        <v>95</v>
      </c>
      <c r="M5" s="115"/>
      <c r="N5" s="119">
        <v>0.11</v>
      </c>
      <c r="O5" s="89"/>
      <c r="P5" s="89"/>
      <c r="Q5" s="89"/>
      <c r="R5" s="89"/>
      <c r="S5" s="89"/>
      <c r="T5" s="89"/>
      <c r="U5" s="89"/>
      <c r="V5" s="187"/>
      <c r="W5" s="187"/>
      <c r="X5" s="188"/>
      <c r="Y5" s="188"/>
      <c r="Z5" s="188"/>
      <c r="AA5" s="188"/>
      <c r="AB5" s="184"/>
      <c r="AC5" s="184"/>
      <c r="AD5" s="184"/>
      <c r="AE5" s="184"/>
      <c r="AF5" s="184"/>
      <c r="AG5" s="185"/>
      <c r="AH5" s="186"/>
      <c r="AI5" s="87"/>
      <c r="AJ5" s="87"/>
      <c r="AK5" s="88"/>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ht="13.5" thickBot="1" x14ac:dyDescent="0.25">
      <c r="A6" s="120" t="s">
        <v>26</v>
      </c>
      <c r="B6" s="127"/>
      <c r="C6" s="124"/>
      <c r="D6" s="125"/>
      <c r="E6" s="125"/>
      <c r="F6" s="125"/>
      <c r="G6" s="125"/>
      <c r="H6" s="124"/>
      <c r="I6" s="124"/>
      <c r="J6" s="124"/>
      <c r="K6" s="124"/>
      <c r="L6" s="116" t="s">
        <v>45</v>
      </c>
      <c r="M6" s="117"/>
      <c r="N6" s="151">
        <v>0.38500000000000001</v>
      </c>
      <c r="O6" s="64"/>
      <c r="P6" s="64"/>
      <c r="Q6" s="64"/>
      <c r="R6" s="64"/>
      <c r="S6" s="64"/>
      <c r="T6" s="64"/>
      <c r="U6" s="64"/>
      <c r="V6" s="184"/>
      <c r="W6" s="184"/>
      <c r="X6" s="184"/>
      <c r="Y6" s="184"/>
      <c r="Z6" s="184"/>
      <c r="AA6" s="184"/>
      <c r="AB6" s="189"/>
      <c r="AC6" s="189"/>
      <c r="AD6" s="184"/>
      <c r="AE6" s="184"/>
      <c r="AF6" s="184"/>
      <c r="AG6" s="185"/>
      <c r="AH6" s="190"/>
      <c r="AI6" s="87"/>
      <c r="AJ6" s="87"/>
      <c r="AK6" s="88"/>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ht="17.25" customHeight="1" x14ac:dyDescent="0.2">
      <c r="A7" s="120" t="s">
        <v>115</v>
      </c>
      <c r="B7" s="128"/>
      <c r="C7" s="124"/>
      <c r="D7" s="124"/>
      <c r="E7" s="124"/>
      <c r="F7" s="125"/>
      <c r="G7" s="125"/>
      <c r="H7" s="124"/>
      <c r="I7" s="124"/>
      <c r="J7" s="124"/>
      <c r="K7" s="124"/>
      <c r="L7" s="191" t="s">
        <v>145</v>
      </c>
      <c r="M7" s="192"/>
      <c r="N7" s="192"/>
      <c r="O7" s="192"/>
      <c r="P7" s="192"/>
      <c r="Q7" s="192"/>
      <c r="R7" s="192"/>
      <c r="S7" s="192"/>
      <c r="T7" s="192"/>
      <c r="U7" s="192"/>
      <c r="V7" s="184"/>
      <c r="W7" s="184"/>
      <c r="X7" s="184"/>
      <c r="Y7" s="184"/>
      <c r="Z7" s="184"/>
      <c r="AA7" s="184"/>
      <c r="AB7" s="184"/>
      <c r="AC7" s="184"/>
      <c r="AD7" s="184"/>
      <c r="AE7" s="184"/>
      <c r="AF7" s="184"/>
      <c r="AG7" s="185"/>
      <c r="AH7" s="190"/>
      <c r="AI7" s="87"/>
      <c r="AJ7" s="87"/>
      <c r="AK7" s="88"/>
      <c r="AL7" s="1"/>
      <c r="AM7" s="2"/>
      <c r="AN7" s="3"/>
      <c r="AO7" s="4"/>
      <c r="AP7" s="4"/>
      <c r="AQ7" s="4"/>
      <c r="AR7" s="4"/>
      <c r="AS7" s="4"/>
      <c r="AT7" s="4"/>
      <c r="AU7" s="4"/>
      <c r="AV7" s="4"/>
      <c r="AW7" s="4"/>
      <c r="AX7" s="4"/>
      <c r="AY7" s="4"/>
      <c r="AZ7" s="4"/>
      <c r="BA7" s="4"/>
      <c r="BB7" s="4"/>
      <c r="BC7" s="4"/>
      <c r="BD7" s="4"/>
      <c r="BE7" s="4"/>
      <c r="BF7" s="4"/>
      <c r="BG7" s="4"/>
      <c r="BH7" s="4"/>
      <c r="BI7" s="4"/>
      <c r="BJ7" s="4"/>
    </row>
    <row r="8" spans="1:62" s="6" customFormat="1" ht="15" customHeight="1" thickBot="1" x14ac:dyDescent="0.25">
      <c r="A8" s="129" t="s">
        <v>35</v>
      </c>
      <c r="B8" s="130"/>
      <c r="C8" s="367"/>
      <c r="D8" s="368"/>
      <c r="E8" s="368"/>
      <c r="F8" s="368"/>
      <c r="G8" s="368"/>
      <c r="H8" s="131"/>
      <c r="I8" s="131"/>
      <c r="J8" s="131"/>
      <c r="K8" s="131"/>
      <c r="L8" s="131"/>
      <c r="M8" s="62"/>
      <c r="N8" s="62"/>
      <c r="O8" s="62"/>
      <c r="P8" s="62"/>
      <c r="Q8" s="62"/>
      <c r="R8" s="62"/>
      <c r="S8" s="62"/>
      <c r="T8" s="62"/>
      <c r="U8" s="62"/>
      <c r="V8" s="62"/>
      <c r="W8" s="62"/>
      <c r="X8" s="111"/>
      <c r="Y8" s="111"/>
      <c r="Z8" s="111"/>
      <c r="AA8" s="111"/>
      <c r="AB8" s="62"/>
      <c r="AC8" s="62"/>
      <c r="AD8" s="62"/>
      <c r="AE8" s="62"/>
      <c r="AF8" s="62"/>
      <c r="AG8" s="62"/>
      <c r="AH8" s="193"/>
      <c r="AI8" s="7"/>
      <c r="AJ8" s="7"/>
      <c r="AK8" s="8"/>
      <c r="AL8" s="9"/>
      <c r="AM8" s="10"/>
      <c r="AN8" s="7"/>
      <c r="AO8" s="7"/>
      <c r="AP8" s="7"/>
      <c r="AQ8" s="7"/>
      <c r="AR8" s="7"/>
      <c r="AS8" s="7"/>
      <c r="AT8" s="7"/>
      <c r="AU8" s="7"/>
      <c r="AV8" s="7"/>
      <c r="AW8" s="7"/>
      <c r="AX8" s="7"/>
      <c r="AY8" s="7"/>
      <c r="AZ8" s="7"/>
      <c r="BA8" s="7"/>
      <c r="BB8" s="7"/>
      <c r="BC8" s="7"/>
      <c r="BD8" s="7"/>
      <c r="BE8" s="7"/>
      <c r="BF8" s="7"/>
      <c r="BG8" s="7"/>
      <c r="BH8" s="7"/>
      <c r="BI8" s="7"/>
      <c r="BJ8" s="7"/>
    </row>
    <row r="9" spans="1:62" x14ac:dyDescent="0.2">
      <c r="A9" s="132" t="s">
        <v>36</v>
      </c>
      <c r="B9" s="133"/>
      <c r="C9" s="134"/>
      <c r="D9" s="131"/>
      <c r="E9" s="131"/>
      <c r="F9" s="135"/>
      <c r="G9" s="135"/>
      <c r="H9" s="135"/>
      <c r="I9" s="135"/>
      <c r="J9" s="135"/>
      <c r="K9" s="135"/>
      <c r="L9" s="135"/>
      <c r="M9" s="64"/>
      <c r="N9" s="64"/>
      <c r="O9" s="64"/>
      <c r="P9" s="64"/>
      <c r="Q9" s="64"/>
      <c r="R9" s="64"/>
      <c r="S9" s="64"/>
      <c r="T9" s="64"/>
      <c r="U9" s="64"/>
      <c r="V9" s="64"/>
      <c r="W9" s="64"/>
      <c r="X9" s="64"/>
      <c r="Y9" s="192"/>
      <c r="Z9" s="192"/>
      <c r="AA9" s="192"/>
      <c r="AB9" s="64"/>
      <c r="AC9" s="64"/>
      <c r="AD9" s="64"/>
      <c r="AE9" s="64"/>
      <c r="AF9" s="64"/>
      <c r="AG9" s="62"/>
      <c r="AH9" s="109"/>
    </row>
    <row r="10" spans="1:62" x14ac:dyDescent="0.2">
      <c r="A10" s="132"/>
      <c r="B10" s="137" t="s">
        <v>116</v>
      </c>
      <c r="C10" s="136"/>
      <c r="D10" s="131"/>
      <c r="E10" s="131"/>
      <c r="F10" s="137" t="s">
        <v>117</v>
      </c>
      <c r="G10" s="136"/>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1"/>
      <c r="AH10" s="140"/>
    </row>
    <row r="11" spans="1:62" x14ac:dyDescent="0.2">
      <c r="A11" s="141"/>
      <c r="B11" s="194"/>
      <c r="C11" s="194"/>
      <c r="D11" s="194"/>
      <c r="E11" s="194"/>
      <c r="F11" s="194"/>
      <c r="G11" s="195" t="s">
        <v>118</v>
      </c>
      <c r="H11" s="138">
        <v>0.03</v>
      </c>
      <c r="I11" s="131"/>
      <c r="J11" s="131"/>
      <c r="K11" s="131"/>
      <c r="L11" s="421" t="s">
        <v>119</v>
      </c>
      <c r="M11" s="422"/>
      <c r="N11" s="138">
        <v>0.03</v>
      </c>
      <c r="O11" s="131"/>
      <c r="P11" s="131"/>
      <c r="Q11" s="131"/>
      <c r="R11" s="421" t="s">
        <v>120</v>
      </c>
      <c r="S11" s="422"/>
      <c r="T11" s="138">
        <f>N11</f>
        <v>0.03</v>
      </c>
      <c r="U11" s="131"/>
      <c r="V11" s="131"/>
      <c r="W11" s="131"/>
      <c r="X11" s="421" t="s">
        <v>121</v>
      </c>
      <c r="Y11" s="422"/>
      <c r="Z11" s="138">
        <f>T11</f>
        <v>0.03</v>
      </c>
      <c r="AA11" s="131"/>
      <c r="AB11" s="131"/>
      <c r="AC11" s="131"/>
      <c r="AD11" s="421" t="s">
        <v>122</v>
      </c>
      <c r="AE11" s="422"/>
      <c r="AF11" s="138">
        <f>Z11</f>
        <v>0.03</v>
      </c>
      <c r="AG11" s="131"/>
      <c r="AH11" s="142"/>
    </row>
    <row r="12" spans="1:62" ht="13.5" thickBot="1" x14ac:dyDescent="0.25">
      <c r="A12" s="350" t="s">
        <v>14</v>
      </c>
      <c r="B12" s="168"/>
      <c r="C12" s="168"/>
      <c r="D12" s="168"/>
      <c r="E12" s="168"/>
      <c r="F12" s="169" t="s">
        <v>3</v>
      </c>
      <c r="G12" s="168"/>
      <c r="H12" s="168"/>
      <c r="I12" s="169"/>
      <c r="J12" s="169"/>
      <c r="K12" s="169"/>
      <c r="L12" s="169" t="s">
        <v>4</v>
      </c>
      <c r="M12" s="169"/>
      <c r="N12" s="168"/>
      <c r="O12" s="169"/>
      <c r="P12" s="169"/>
      <c r="Q12" s="169"/>
      <c r="R12" s="169" t="s">
        <v>5</v>
      </c>
      <c r="S12" s="169"/>
      <c r="T12" s="168"/>
      <c r="U12" s="169"/>
      <c r="V12" s="169"/>
      <c r="W12" s="169"/>
      <c r="X12" s="169" t="s">
        <v>6</v>
      </c>
      <c r="Y12" s="169"/>
      <c r="Z12" s="168"/>
      <c r="AA12" s="169"/>
      <c r="AB12" s="169"/>
      <c r="AC12" s="169"/>
      <c r="AD12" s="169" t="s">
        <v>7</v>
      </c>
      <c r="AE12" s="169"/>
      <c r="AF12" s="168"/>
      <c r="AG12" s="169"/>
      <c r="AH12" s="139"/>
    </row>
    <row r="13" spans="1:62" ht="15.75" customHeight="1" x14ac:dyDescent="0.2">
      <c r="A13" s="350"/>
      <c r="B13" s="427" t="s">
        <v>139</v>
      </c>
      <c r="C13" s="423" t="s">
        <v>42</v>
      </c>
      <c r="D13" s="339" t="s">
        <v>43</v>
      </c>
      <c r="E13" s="339" t="s">
        <v>140</v>
      </c>
      <c r="F13" s="339" t="s">
        <v>41</v>
      </c>
      <c r="G13" s="341" t="s">
        <v>1</v>
      </c>
      <c r="H13" s="337" t="s">
        <v>2</v>
      </c>
      <c r="I13" s="423" t="s">
        <v>42</v>
      </c>
      <c r="J13" s="339" t="s">
        <v>43</v>
      </c>
      <c r="K13" s="339" t="s">
        <v>141</v>
      </c>
      <c r="L13" s="339" t="s">
        <v>41</v>
      </c>
      <c r="M13" s="341" t="s">
        <v>1</v>
      </c>
      <c r="N13" s="337" t="s">
        <v>2</v>
      </c>
      <c r="O13" s="423" t="s">
        <v>42</v>
      </c>
      <c r="P13" s="339" t="s">
        <v>43</v>
      </c>
      <c r="Q13" s="339" t="s">
        <v>142</v>
      </c>
      <c r="R13" s="339" t="s">
        <v>41</v>
      </c>
      <c r="S13" s="341" t="s">
        <v>1</v>
      </c>
      <c r="T13" s="337" t="s">
        <v>2</v>
      </c>
      <c r="U13" s="423" t="s">
        <v>42</v>
      </c>
      <c r="V13" s="339" t="s">
        <v>43</v>
      </c>
      <c r="W13" s="339" t="s">
        <v>143</v>
      </c>
      <c r="X13" s="339" t="s">
        <v>41</v>
      </c>
      <c r="Y13" s="341" t="s">
        <v>1</v>
      </c>
      <c r="Z13" s="337" t="s">
        <v>2</v>
      </c>
      <c r="AA13" s="425" t="s">
        <v>42</v>
      </c>
      <c r="AB13" s="339" t="s">
        <v>43</v>
      </c>
      <c r="AC13" s="339" t="s">
        <v>144</v>
      </c>
      <c r="AD13" s="339" t="s">
        <v>41</v>
      </c>
      <c r="AE13" s="341" t="s">
        <v>1</v>
      </c>
      <c r="AF13" s="337" t="s">
        <v>2</v>
      </c>
      <c r="AG13" s="345" t="s">
        <v>74</v>
      </c>
      <c r="AH13" s="196"/>
      <c r="AK13" s="4"/>
      <c r="AL13" s="4"/>
      <c r="AM13" s="4"/>
    </row>
    <row r="14" spans="1:62" s="11" customFormat="1" x14ac:dyDescent="0.2">
      <c r="A14" s="197" t="s">
        <v>0</v>
      </c>
      <c r="B14" s="427"/>
      <c r="C14" s="424"/>
      <c r="D14" s="340"/>
      <c r="E14" s="340"/>
      <c r="F14" s="340"/>
      <c r="G14" s="342"/>
      <c r="H14" s="338"/>
      <c r="I14" s="424"/>
      <c r="J14" s="340"/>
      <c r="K14" s="340"/>
      <c r="L14" s="340"/>
      <c r="M14" s="342"/>
      <c r="N14" s="338"/>
      <c r="O14" s="424"/>
      <c r="P14" s="340"/>
      <c r="Q14" s="340"/>
      <c r="R14" s="340"/>
      <c r="S14" s="342"/>
      <c r="T14" s="338"/>
      <c r="U14" s="424"/>
      <c r="V14" s="340"/>
      <c r="W14" s="340"/>
      <c r="X14" s="340"/>
      <c r="Y14" s="342"/>
      <c r="Z14" s="338"/>
      <c r="AA14" s="426"/>
      <c r="AB14" s="340"/>
      <c r="AC14" s="340"/>
      <c r="AD14" s="340"/>
      <c r="AE14" s="342"/>
      <c r="AF14" s="338"/>
      <c r="AG14" s="346"/>
      <c r="AH14" s="198"/>
    </row>
    <row r="15" spans="1:62" s="3" customFormat="1" x14ac:dyDescent="0.2">
      <c r="A15" s="199" t="s">
        <v>61</v>
      </c>
      <c r="B15" s="427"/>
      <c r="C15" s="424"/>
      <c r="D15" s="340"/>
      <c r="E15" s="340"/>
      <c r="F15" s="340"/>
      <c r="G15" s="342"/>
      <c r="H15" s="338"/>
      <c r="I15" s="424"/>
      <c r="J15" s="340"/>
      <c r="K15" s="340"/>
      <c r="L15" s="340"/>
      <c r="M15" s="342"/>
      <c r="N15" s="338"/>
      <c r="O15" s="424"/>
      <c r="P15" s="340"/>
      <c r="Q15" s="340"/>
      <c r="R15" s="340"/>
      <c r="S15" s="342"/>
      <c r="T15" s="338"/>
      <c r="U15" s="424"/>
      <c r="V15" s="340"/>
      <c r="W15" s="340"/>
      <c r="X15" s="340"/>
      <c r="Y15" s="342"/>
      <c r="Z15" s="338"/>
      <c r="AA15" s="426"/>
      <c r="AB15" s="340"/>
      <c r="AC15" s="340"/>
      <c r="AD15" s="340"/>
      <c r="AE15" s="342"/>
      <c r="AF15" s="338"/>
      <c r="AG15" s="346"/>
      <c r="AH15" s="193" t="s">
        <v>124</v>
      </c>
      <c r="AI15" s="4"/>
      <c r="AJ15" s="4"/>
      <c r="AK15" s="1"/>
      <c r="AL15" s="2"/>
    </row>
    <row r="16" spans="1:62" s="3" customFormat="1" x14ac:dyDescent="0.2">
      <c r="A16" s="200" t="s">
        <v>100</v>
      </c>
      <c r="B16" s="159"/>
      <c r="C16" s="160">
        <v>0</v>
      </c>
      <c r="D16" s="328">
        <f>9*C16</f>
        <v>0</v>
      </c>
      <c r="E16" s="315">
        <f t="shared" ref="E16:E26" si="0">B16*(1+$H$11)</f>
        <v>0</v>
      </c>
      <c r="F16" s="171">
        <f>ROUND(($B16*C16)*(1+$H$11),0)</f>
        <v>0</v>
      </c>
      <c r="G16" s="171">
        <f>ROUND(F16*$N$2,0)</f>
        <v>0</v>
      </c>
      <c r="H16" s="172">
        <f t="shared" ref="H16:H26" si="1">ROUND(SUM(F16:G16),0)</f>
        <v>0</v>
      </c>
      <c r="I16" s="161">
        <v>0</v>
      </c>
      <c r="J16" s="328">
        <f>9*I16</f>
        <v>0</v>
      </c>
      <c r="K16" s="315">
        <f t="shared" ref="K16:K26" si="2">IF($B$8&gt;1,B16*(1+$H$11)*(1+$N$11),0)</f>
        <v>0</v>
      </c>
      <c r="L16" s="171">
        <f>ROUND(($B16*I16)*(1+$H$11)*(1+$N$11),0)</f>
        <v>0</v>
      </c>
      <c r="M16" s="171">
        <f>ROUND(L16*$N$2,0)</f>
        <v>0</v>
      </c>
      <c r="N16" s="172">
        <f t="shared" ref="N16:N26" si="3">ROUND(SUM(L16:M16),0)</f>
        <v>0</v>
      </c>
      <c r="O16" s="161">
        <v>0</v>
      </c>
      <c r="P16" s="328">
        <f>9*O16</f>
        <v>0</v>
      </c>
      <c r="Q16" s="315">
        <f t="shared" ref="Q16:Q26" si="4">IF($B$8&gt;2,B16*(1+$H$11)*(1+$N$11)*(1+$T$11),0)</f>
        <v>0</v>
      </c>
      <c r="R16" s="171">
        <f>ROUND(($B16*O16)*(1+$H$11)*(1+$N$11)*(1+$T$11),0)</f>
        <v>0</v>
      </c>
      <c r="S16" s="171">
        <f>ROUND(R16*$N$2,0)</f>
        <v>0</v>
      </c>
      <c r="T16" s="172">
        <f t="shared" ref="T16:T26" si="5">ROUND(SUM(R16:S16),0)</f>
        <v>0</v>
      </c>
      <c r="U16" s="161">
        <v>0</v>
      </c>
      <c r="V16" s="328">
        <f>9*U16</f>
        <v>0</v>
      </c>
      <c r="W16" s="315">
        <f t="shared" ref="W16:W26" si="6">IF($B$8&gt;3,B16*(1+$H$11)*(1+$N$11)*(1+$T$11)*(1+$Z$11),0)</f>
        <v>0</v>
      </c>
      <c r="X16" s="171">
        <f>ROUND(($B16*U16)*(1+$H$11)*(1+$N$11)*(1+$T$11)*(1+$Z$11),0)</f>
        <v>0</v>
      </c>
      <c r="Y16" s="171">
        <f>ROUND(X16*$N$2,0)</f>
        <v>0</v>
      </c>
      <c r="Z16" s="172">
        <f t="shared" ref="Z16:Z26" si="7">ROUND(SUM(X16:Y16),0)</f>
        <v>0</v>
      </c>
      <c r="AA16" s="161">
        <v>0</v>
      </c>
      <c r="AB16" s="328">
        <f>9*AA16</f>
        <v>0</v>
      </c>
      <c r="AC16" s="315">
        <f t="shared" ref="AC16:AC26" si="8">IF($B$8&gt;4,B16*(1+$H$11)*(1+$N$11)*(1+$T$11)*(1+$Z$11)*(1+$AF$11),0)</f>
        <v>0</v>
      </c>
      <c r="AD16" s="171">
        <f>ROUND(($B16*AA16)*(1+$H$11)*(1+$N$11)*(1+$T$11)*(1+$Z$11)*(1+$AF$11),0)</f>
        <v>0</v>
      </c>
      <c r="AE16" s="171">
        <f>ROUND(AD16*$N$2,0)</f>
        <v>0</v>
      </c>
      <c r="AF16" s="172">
        <f t="shared" ref="AF16:AF26" si="9">ROUND(SUM(AD16:AE16),0)</f>
        <v>0</v>
      </c>
      <c r="AG16" s="232">
        <f t="shared" ref="AG16:AG26" si="10">ROUND(SUM(H16,N16,T16,Z16,AF16),0)</f>
        <v>0</v>
      </c>
      <c r="AH16" s="201" t="s">
        <v>100</v>
      </c>
      <c r="AI16" s="4"/>
      <c r="AJ16" s="4"/>
      <c r="AK16" s="1"/>
      <c r="AL16" s="2"/>
    </row>
    <row r="17" spans="1:38" s="3" customFormat="1" x14ac:dyDescent="0.2">
      <c r="A17" s="202" t="s">
        <v>102</v>
      </c>
      <c r="B17" s="91">
        <f>B16/9*3</f>
        <v>0</v>
      </c>
      <c r="C17" s="162">
        <v>0</v>
      </c>
      <c r="D17" s="328">
        <f>3*C17</f>
        <v>0</v>
      </c>
      <c r="E17" s="315">
        <f t="shared" si="0"/>
        <v>0</v>
      </c>
      <c r="F17" s="171">
        <f>ROUND(($B17*C17)*(1+$H$11),0)</f>
        <v>0</v>
      </c>
      <c r="G17" s="171">
        <f>ROUND(F17*$N$5,0)</f>
        <v>0</v>
      </c>
      <c r="H17" s="172">
        <f t="shared" si="1"/>
        <v>0</v>
      </c>
      <c r="I17" s="163">
        <v>0</v>
      </c>
      <c r="J17" s="328">
        <f>3*I17</f>
        <v>0</v>
      </c>
      <c r="K17" s="315">
        <f t="shared" si="2"/>
        <v>0</v>
      </c>
      <c r="L17" s="171">
        <f t="shared" ref="L17:L26" si="11">ROUND(($B17*I17)*(1+$H$11)*(1+$N$11),0)</f>
        <v>0</v>
      </c>
      <c r="M17" s="171">
        <f>ROUND(L17*$N$5,0)</f>
        <v>0</v>
      </c>
      <c r="N17" s="172">
        <f>ROUND(SUM(L17:M17),0)</f>
        <v>0</v>
      </c>
      <c r="O17" s="163">
        <v>0</v>
      </c>
      <c r="P17" s="328">
        <f>3*O17</f>
        <v>0</v>
      </c>
      <c r="Q17" s="315">
        <f t="shared" si="4"/>
        <v>0</v>
      </c>
      <c r="R17" s="171">
        <f t="shared" ref="R17:R26" si="12">ROUND(($B17*O17)*(1+$H$11)*(1+$N$11)*(1+$T$11),0)</f>
        <v>0</v>
      </c>
      <c r="S17" s="171">
        <f>ROUND(R17*$N$5,0)</f>
        <v>0</v>
      </c>
      <c r="T17" s="172">
        <f t="shared" si="5"/>
        <v>0</v>
      </c>
      <c r="U17" s="163">
        <v>0</v>
      </c>
      <c r="V17" s="328">
        <f>3*U17</f>
        <v>0</v>
      </c>
      <c r="W17" s="315">
        <f t="shared" si="6"/>
        <v>0</v>
      </c>
      <c r="X17" s="171">
        <f t="shared" ref="X17:X26" si="13">ROUND(($B17*U17)*(1+$H$11)*(1+$N$11)*(1+$T$11)*(1+$Z$11),0)</f>
        <v>0</v>
      </c>
      <c r="Y17" s="171">
        <f>ROUND(X17*$N$5,0)</f>
        <v>0</v>
      </c>
      <c r="Z17" s="172">
        <f t="shared" si="7"/>
        <v>0</v>
      </c>
      <c r="AA17" s="163">
        <v>0</v>
      </c>
      <c r="AB17" s="328">
        <f>3*AA17</f>
        <v>0</v>
      </c>
      <c r="AC17" s="315">
        <f t="shared" si="8"/>
        <v>0</v>
      </c>
      <c r="AD17" s="171">
        <f t="shared" ref="AD17:AD26" si="14">ROUND(($B17*AA17)*(1+$H$11)*(1+$N$11)*(1+$T$11)*(1+$Z$11)*(1+$AF$11),0)</f>
        <v>0</v>
      </c>
      <c r="AE17" s="171">
        <f>ROUND(AD17*$N$5,0)</f>
        <v>0</v>
      </c>
      <c r="AF17" s="172">
        <f t="shared" si="9"/>
        <v>0</v>
      </c>
      <c r="AG17" s="232">
        <f t="shared" si="10"/>
        <v>0</v>
      </c>
      <c r="AH17" s="201" t="s">
        <v>102</v>
      </c>
      <c r="AI17" s="4"/>
      <c r="AJ17" s="4"/>
      <c r="AK17" s="1"/>
      <c r="AL17" s="2"/>
    </row>
    <row r="18" spans="1:38" s="3" customFormat="1" x14ac:dyDescent="0.2">
      <c r="A18" s="202" t="s">
        <v>101</v>
      </c>
      <c r="B18" s="164"/>
      <c r="C18" s="162">
        <v>0</v>
      </c>
      <c r="D18" s="328">
        <f>10*C18</f>
        <v>0</v>
      </c>
      <c r="E18" s="315">
        <f t="shared" si="0"/>
        <v>0</v>
      </c>
      <c r="F18" s="171">
        <f t="shared" ref="F18:F25" si="15">ROUND(($B18*C18)*(1+$H$11),0)</f>
        <v>0</v>
      </c>
      <c r="G18" s="171">
        <f>ROUND(F18*$N$2,0)</f>
        <v>0</v>
      </c>
      <c r="H18" s="172">
        <f t="shared" si="1"/>
        <v>0</v>
      </c>
      <c r="I18" s="163">
        <v>0</v>
      </c>
      <c r="J18" s="328">
        <f>10*I18</f>
        <v>0</v>
      </c>
      <c r="K18" s="315">
        <f t="shared" si="2"/>
        <v>0</v>
      </c>
      <c r="L18" s="171">
        <f t="shared" si="11"/>
        <v>0</v>
      </c>
      <c r="M18" s="171">
        <f>ROUND(L18*$N$2,0)</f>
        <v>0</v>
      </c>
      <c r="N18" s="172">
        <f t="shared" si="3"/>
        <v>0</v>
      </c>
      <c r="O18" s="163">
        <v>0</v>
      </c>
      <c r="P18" s="328">
        <f>10*O18</f>
        <v>0</v>
      </c>
      <c r="Q18" s="315">
        <f t="shared" si="4"/>
        <v>0</v>
      </c>
      <c r="R18" s="171">
        <f t="shared" si="12"/>
        <v>0</v>
      </c>
      <c r="S18" s="171">
        <f>ROUND(R18*$N$2,0)</f>
        <v>0</v>
      </c>
      <c r="T18" s="172">
        <f t="shared" si="5"/>
        <v>0</v>
      </c>
      <c r="U18" s="163">
        <v>0</v>
      </c>
      <c r="V18" s="328">
        <f>10*U18</f>
        <v>0</v>
      </c>
      <c r="W18" s="315">
        <f t="shared" si="6"/>
        <v>0</v>
      </c>
      <c r="X18" s="171">
        <f t="shared" si="13"/>
        <v>0</v>
      </c>
      <c r="Y18" s="171">
        <f>ROUND(X18*$N$2,0)</f>
        <v>0</v>
      </c>
      <c r="Z18" s="172">
        <f t="shared" si="7"/>
        <v>0</v>
      </c>
      <c r="AA18" s="163">
        <v>0</v>
      </c>
      <c r="AB18" s="328">
        <f>10*AA18</f>
        <v>0</v>
      </c>
      <c r="AC18" s="315">
        <f t="shared" si="8"/>
        <v>0</v>
      </c>
      <c r="AD18" s="171">
        <f t="shared" si="14"/>
        <v>0</v>
      </c>
      <c r="AE18" s="171">
        <f>ROUND(AD18*$N$2,0)</f>
        <v>0</v>
      </c>
      <c r="AF18" s="172">
        <f t="shared" si="9"/>
        <v>0</v>
      </c>
      <c r="AG18" s="232">
        <f t="shared" si="10"/>
        <v>0</v>
      </c>
      <c r="AH18" s="201" t="s">
        <v>101</v>
      </c>
      <c r="AI18" s="4"/>
      <c r="AJ18" s="4"/>
      <c r="AK18" s="1"/>
      <c r="AL18" s="2"/>
    </row>
    <row r="19" spans="1:38" s="3" customFormat="1" x14ac:dyDescent="0.2">
      <c r="A19" s="202" t="s">
        <v>103</v>
      </c>
      <c r="B19" s="91">
        <f>B18/10*2</f>
        <v>0</v>
      </c>
      <c r="C19" s="162">
        <v>0</v>
      </c>
      <c r="D19" s="328">
        <f>2*C19</f>
        <v>0</v>
      </c>
      <c r="E19" s="315">
        <f t="shared" si="0"/>
        <v>0</v>
      </c>
      <c r="F19" s="171">
        <f t="shared" si="15"/>
        <v>0</v>
      </c>
      <c r="G19" s="171">
        <f>ROUND(F19*$N$5,0)</f>
        <v>0</v>
      </c>
      <c r="H19" s="172">
        <f t="shared" si="1"/>
        <v>0</v>
      </c>
      <c r="I19" s="163">
        <v>0</v>
      </c>
      <c r="J19" s="328">
        <f>2*I19</f>
        <v>0</v>
      </c>
      <c r="K19" s="315">
        <f t="shared" si="2"/>
        <v>0</v>
      </c>
      <c r="L19" s="171">
        <f t="shared" si="11"/>
        <v>0</v>
      </c>
      <c r="M19" s="171">
        <f>ROUND(L19*$N$5,0)</f>
        <v>0</v>
      </c>
      <c r="N19" s="172">
        <f t="shared" si="3"/>
        <v>0</v>
      </c>
      <c r="O19" s="163">
        <v>0</v>
      </c>
      <c r="P19" s="328">
        <f>2*O19</f>
        <v>0</v>
      </c>
      <c r="Q19" s="315">
        <f t="shared" si="4"/>
        <v>0</v>
      </c>
      <c r="R19" s="171">
        <f t="shared" si="12"/>
        <v>0</v>
      </c>
      <c r="S19" s="171">
        <f>ROUND(R19*$N$5,0)</f>
        <v>0</v>
      </c>
      <c r="T19" s="172">
        <f t="shared" si="5"/>
        <v>0</v>
      </c>
      <c r="U19" s="163">
        <v>0</v>
      </c>
      <c r="V19" s="328">
        <f>2*U19</f>
        <v>0</v>
      </c>
      <c r="W19" s="315">
        <f t="shared" si="6"/>
        <v>0</v>
      </c>
      <c r="X19" s="171">
        <f t="shared" si="13"/>
        <v>0</v>
      </c>
      <c r="Y19" s="171">
        <f>ROUND(X19*$N$5,0)</f>
        <v>0</v>
      </c>
      <c r="Z19" s="172">
        <f t="shared" si="7"/>
        <v>0</v>
      </c>
      <c r="AA19" s="163">
        <v>0</v>
      </c>
      <c r="AB19" s="328">
        <f>2*AA19</f>
        <v>0</v>
      </c>
      <c r="AC19" s="315">
        <f t="shared" si="8"/>
        <v>0</v>
      </c>
      <c r="AD19" s="171">
        <f>ROUND(($B19*AA19)*(1+$H$11)*(1+$N$11)*(1+$T$11)*(1+$Z$11)*(1+$AF$11),0)</f>
        <v>0</v>
      </c>
      <c r="AE19" s="171">
        <f>ROUND(AD19*$N$5,0)</f>
        <v>0</v>
      </c>
      <c r="AF19" s="172">
        <f t="shared" si="9"/>
        <v>0</v>
      </c>
      <c r="AG19" s="232">
        <f>ROUND(SUM(H19,N19,T19,Z19,AF19),0)</f>
        <v>0</v>
      </c>
      <c r="AH19" s="201" t="s">
        <v>103</v>
      </c>
      <c r="AI19" s="4"/>
      <c r="AJ19" s="4"/>
      <c r="AK19" s="1"/>
      <c r="AL19" s="2"/>
    </row>
    <row r="20" spans="1:38" s="3" customFormat="1" x14ac:dyDescent="0.2">
      <c r="A20" s="202" t="s">
        <v>13</v>
      </c>
      <c r="B20" s="164"/>
      <c r="C20" s="162">
        <v>0</v>
      </c>
      <c r="D20" s="328">
        <f>12*C20</f>
        <v>0</v>
      </c>
      <c r="E20" s="315">
        <f t="shared" si="0"/>
        <v>0</v>
      </c>
      <c r="F20" s="171">
        <f t="shared" si="15"/>
        <v>0</v>
      </c>
      <c r="G20" s="171">
        <f>ROUND(F20*$N$2,0)</f>
        <v>0</v>
      </c>
      <c r="H20" s="172">
        <f t="shared" si="1"/>
        <v>0</v>
      </c>
      <c r="I20" s="163">
        <v>0</v>
      </c>
      <c r="J20" s="328">
        <f t="shared" ref="J20:J26" si="16">12*I20</f>
        <v>0</v>
      </c>
      <c r="K20" s="315">
        <f t="shared" si="2"/>
        <v>0</v>
      </c>
      <c r="L20" s="171">
        <f t="shared" si="11"/>
        <v>0</v>
      </c>
      <c r="M20" s="171">
        <f>ROUND(L20*$N$2,0)</f>
        <v>0</v>
      </c>
      <c r="N20" s="172">
        <f t="shared" si="3"/>
        <v>0</v>
      </c>
      <c r="O20" s="163">
        <v>0</v>
      </c>
      <c r="P20" s="328">
        <f t="shared" ref="P20:P26" si="17">12*O20</f>
        <v>0</v>
      </c>
      <c r="Q20" s="315">
        <f t="shared" si="4"/>
        <v>0</v>
      </c>
      <c r="R20" s="171">
        <f t="shared" si="12"/>
        <v>0</v>
      </c>
      <c r="S20" s="171">
        <f>ROUND(R20*$N$2,0)</f>
        <v>0</v>
      </c>
      <c r="T20" s="172">
        <f t="shared" si="5"/>
        <v>0</v>
      </c>
      <c r="U20" s="163">
        <v>0</v>
      </c>
      <c r="V20" s="328">
        <f t="shared" ref="V20:V26" si="18">12*U20</f>
        <v>0</v>
      </c>
      <c r="W20" s="315">
        <f t="shared" si="6"/>
        <v>0</v>
      </c>
      <c r="X20" s="171">
        <f t="shared" si="13"/>
        <v>0</v>
      </c>
      <c r="Y20" s="171">
        <f>ROUND(X20*$N$2,0)</f>
        <v>0</v>
      </c>
      <c r="Z20" s="172">
        <f t="shared" si="7"/>
        <v>0</v>
      </c>
      <c r="AA20" s="163">
        <v>0</v>
      </c>
      <c r="AB20" s="328">
        <f t="shared" ref="AB20:AB26" si="19">12*AA20</f>
        <v>0</v>
      </c>
      <c r="AC20" s="315">
        <f t="shared" si="8"/>
        <v>0</v>
      </c>
      <c r="AD20" s="171">
        <f t="shared" si="14"/>
        <v>0</v>
      </c>
      <c r="AE20" s="171">
        <f>ROUND(AD20*$N$2,0)</f>
        <v>0</v>
      </c>
      <c r="AF20" s="172">
        <f t="shared" si="9"/>
        <v>0</v>
      </c>
      <c r="AG20" s="232">
        <f t="shared" si="10"/>
        <v>0</v>
      </c>
      <c r="AH20" s="201" t="s">
        <v>13</v>
      </c>
      <c r="AI20" s="4"/>
      <c r="AJ20" s="4"/>
      <c r="AK20" s="1"/>
      <c r="AL20" s="2"/>
    </row>
    <row r="21" spans="1:38" s="3" customFormat="1" x14ac:dyDescent="0.2">
      <c r="A21" s="311" t="s">
        <v>146</v>
      </c>
      <c r="B21" s="148">
        <f>16.5*2080*2</f>
        <v>68640</v>
      </c>
      <c r="C21" s="162">
        <v>0</v>
      </c>
      <c r="D21" s="328">
        <f t="shared" ref="D21:D26" si="20">12*C21</f>
        <v>0</v>
      </c>
      <c r="E21" s="315">
        <f t="shared" si="0"/>
        <v>70699.199999999997</v>
      </c>
      <c r="F21" s="171">
        <f t="shared" si="15"/>
        <v>0</v>
      </c>
      <c r="G21" s="171">
        <f>ROUND(F21*$N$2,0)</f>
        <v>0</v>
      </c>
      <c r="H21" s="172">
        <f t="shared" si="1"/>
        <v>0</v>
      </c>
      <c r="I21" s="163">
        <v>0</v>
      </c>
      <c r="J21" s="328">
        <f t="shared" si="16"/>
        <v>0</v>
      </c>
      <c r="K21" s="315">
        <f t="shared" si="2"/>
        <v>0</v>
      </c>
      <c r="L21" s="171">
        <f t="shared" si="11"/>
        <v>0</v>
      </c>
      <c r="M21" s="171">
        <f>ROUND(L21*$N$2,0)</f>
        <v>0</v>
      </c>
      <c r="N21" s="172">
        <f t="shared" si="3"/>
        <v>0</v>
      </c>
      <c r="O21" s="163">
        <v>0</v>
      </c>
      <c r="P21" s="328">
        <f t="shared" si="17"/>
        <v>0</v>
      </c>
      <c r="Q21" s="315">
        <f t="shared" si="4"/>
        <v>0</v>
      </c>
      <c r="R21" s="171">
        <f t="shared" si="12"/>
        <v>0</v>
      </c>
      <c r="S21" s="171">
        <f>ROUND(R21*$N$2,0)</f>
        <v>0</v>
      </c>
      <c r="T21" s="172">
        <f t="shared" si="5"/>
        <v>0</v>
      </c>
      <c r="U21" s="163">
        <v>0</v>
      </c>
      <c r="V21" s="328">
        <f t="shared" si="18"/>
        <v>0</v>
      </c>
      <c r="W21" s="315">
        <f t="shared" si="6"/>
        <v>0</v>
      </c>
      <c r="X21" s="171">
        <f t="shared" si="13"/>
        <v>0</v>
      </c>
      <c r="Y21" s="171">
        <f>ROUND(X21*$N$2,0)</f>
        <v>0</v>
      </c>
      <c r="Z21" s="172">
        <f t="shared" si="7"/>
        <v>0</v>
      </c>
      <c r="AA21" s="163">
        <v>0</v>
      </c>
      <c r="AB21" s="328">
        <f t="shared" si="19"/>
        <v>0</v>
      </c>
      <c r="AC21" s="315">
        <f t="shared" si="8"/>
        <v>0</v>
      </c>
      <c r="AD21" s="171">
        <f t="shared" si="14"/>
        <v>0</v>
      </c>
      <c r="AE21" s="171">
        <f>ROUND(AD21*$N$2,0)</f>
        <v>0</v>
      </c>
      <c r="AF21" s="172">
        <f t="shared" si="9"/>
        <v>0</v>
      </c>
      <c r="AG21" s="232">
        <f t="shared" si="10"/>
        <v>0</v>
      </c>
      <c r="AH21" s="201" t="s">
        <v>97</v>
      </c>
      <c r="AI21" s="4"/>
      <c r="AJ21" s="4"/>
      <c r="AK21" s="1"/>
      <c r="AL21" s="2"/>
    </row>
    <row r="22" spans="1:38" s="3" customFormat="1" x14ac:dyDescent="0.2">
      <c r="A22" s="311" t="s">
        <v>147</v>
      </c>
      <c r="B22" s="148"/>
      <c r="C22" s="162">
        <v>0</v>
      </c>
      <c r="D22" s="328">
        <f t="shared" si="20"/>
        <v>0</v>
      </c>
      <c r="E22" s="315">
        <f t="shared" si="0"/>
        <v>0</v>
      </c>
      <c r="F22" s="171">
        <f t="shared" si="15"/>
        <v>0</v>
      </c>
      <c r="G22" s="171">
        <f>ROUND(F22*$N$2,0)</f>
        <v>0</v>
      </c>
      <c r="H22" s="172">
        <f t="shared" si="1"/>
        <v>0</v>
      </c>
      <c r="I22" s="163">
        <v>0</v>
      </c>
      <c r="J22" s="328">
        <f t="shared" si="16"/>
        <v>0</v>
      </c>
      <c r="K22" s="315">
        <f t="shared" si="2"/>
        <v>0</v>
      </c>
      <c r="L22" s="171">
        <f t="shared" si="11"/>
        <v>0</v>
      </c>
      <c r="M22" s="171">
        <f>ROUND(L22*$N$2,0)</f>
        <v>0</v>
      </c>
      <c r="N22" s="172">
        <f t="shared" si="3"/>
        <v>0</v>
      </c>
      <c r="O22" s="163">
        <v>0</v>
      </c>
      <c r="P22" s="328">
        <f t="shared" si="17"/>
        <v>0</v>
      </c>
      <c r="Q22" s="315">
        <f t="shared" si="4"/>
        <v>0</v>
      </c>
      <c r="R22" s="171">
        <f t="shared" si="12"/>
        <v>0</v>
      </c>
      <c r="S22" s="171">
        <f>ROUND(R22*$N$2,0)</f>
        <v>0</v>
      </c>
      <c r="T22" s="172">
        <f t="shared" si="5"/>
        <v>0</v>
      </c>
      <c r="U22" s="163">
        <v>0</v>
      </c>
      <c r="V22" s="328">
        <f t="shared" si="18"/>
        <v>0</v>
      </c>
      <c r="W22" s="315">
        <f t="shared" si="6"/>
        <v>0</v>
      </c>
      <c r="X22" s="171">
        <f t="shared" si="13"/>
        <v>0</v>
      </c>
      <c r="Y22" s="171">
        <f>ROUND(X22*$N$2,0)</f>
        <v>0</v>
      </c>
      <c r="Z22" s="172">
        <f t="shared" si="7"/>
        <v>0</v>
      </c>
      <c r="AA22" s="163">
        <v>0</v>
      </c>
      <c r="AB22" s="328">
        <f t="shared" si="19"/>
        <v>0</v>
      </c>
      <c r="AC22" s="315">
        <f t="shared" si="8"/>
        <v>0</v>
      </c>
      <c r="AD22" s="171">
        <f t="shared" si="14"/>
        <v>0</v>
      </c>
      <c r="AE22" s="171">
        <f>ROUND(AD22*$N$2,0)</f>
        <v>0</v>
      </c>
      <c r="AF22" s="172">
        <f t="shared" si="9"/>
        <v>0</v>
      </c>
      <c r="AG22" s="232">
        <f t="shared" si="10"/>
        <v>0</v>
      </c>
      <c r="AH22" s="201" t="s">
        <v>97</v>
      </c>
      <c r="AI22" s="4"/>
      <c r="AJ22" s="4"/>
      <c r="AK22" s="1"/>
      <c r="AL22" s="2"/>
    </row>
    <row r="23" spans="1:38" s="3" customFormat="1" x14ac:dyDescent="0.2">
      <c r="A23" s="203" t="s">
        <v>104</v>
      </c>
      <c r="B23" s="148"/>
      <c r="C23" s="162">
        <v>0</v>
      </c>
      <c r="D23" s="328">
        <f>12*C23</f>
        <v>0</v>
      </c>
      <c r="E23" s="315">
        <f t="shared" si="0"/>
        <v>0</v>
      </c>
      <c r="F23" s="171">
        <f t="shared" si="15"/>
        <v>0</v>
      </c>
      <c r="G23" s="270">
        <f>IF(C23&gt;50%,ROUND((F23*$N$3),0),ROUND((F23*$N$5),0))</f>
        <v>0</v>
      </c>
      <c r="H23" s="172">
        <f>ROUND(SUM(F23:G23),0)</f>
        <v>0</v>
      </c>
      <c r="I23" s="163">
        <v>0</v>
      </c>
      <c r="J23" s="328">
        <f t="shared" si="16"/>
        <v>0</v>
      </c>
      <c r="K23" s="315">
        <f t="shared" si="2"/>
        <v>0</v>
      </c>
      <c r="L23" s="171">
        <f t="shared" si="11"/>
        <v>0</v>
      </c>
      <c r="M23" s="270">
        <f>IF(I23&gt;50%,ROUND((L23*$N$3),0),ROUND((L23*$N$5),0))</f>
        <v>0</v>
      </c>
      <c r="N23" s="172">
        <f>ROUND(SUM(L23:M23),0)</f>
        <v>0</v>
      </c>
      <c r="O23" s="163">
        <v>0</v>
      </c>
      <c r="P23" s="328">
        <f t="shared" si="17"/>
        <v>0</v>
      </c>
      <c r="Q23" s="315">
        <f t="shared" si="4"/>
        <v>0</v>
      </c>
      <c r="R23" s="171">
        <f t="shared" si="12"/>
        <v>0</v>
      </c>
      <c r="S23" s="270">
        <f>IF(O23&gt;50%,ROUND((R23*$N$3),0),ROUND((R23*$N$5),0))</f>
        <v>0</v>
      </c>
      <c r="T23" s="172">
        <f>ROUND(SUM(R23:S23),0)</f>
        <v>0</v>
      </c>
      <c r="U23" s="163">
        <v>0</v>
      </c>
      <c r="V23" s="328">
        <f t="shared" si="18"/>
        <v>0</v>
      </c>
      <c r="W23" s="315">
        <f t="shared" si="6"/>
        <v>0</v>
      </c>
      <c r="X23" s="171">
        <f t="shared" si="13"/>
        <v>0</v>
      </c>
      <c r="Y23" s="270">
        <f>IF(U23&gt;50%,ROUND((X23*$N$3),0),ROUND((X23*$N$5),0))</f>
        <v>0</v>
      </c>
      <c r="Z23" s="172">
        <f>ROUND(SUM(X23:Y23),0)</f>
        <v>0</v>
      </c>
      <c r="AA23" s="163">
        <v>0</v>
      </c>
      <c r="AB23" s="328">
        <f t="shared" si="19"/>
        <v>0</v>
      </c>
      <c r="AC23" s="315">
        <f t="shared" si="8"/>
        <v>0</v>
      </c>
      <c r="AD23" s="171">
        <f t="shared" si="14"/>
        <v>0</v>
      </c>
      <c r="AE23" s="270">
        <f>IF(AA23&gt;50%,ROUND((AD23*$N$3),0),ROUND((AD23*$N$5),0))</f>
        <v>0</v>
      </c>
      <c r="AF23" s="172">
        <f>ROUND(SUM(AD23:AE23),0)</f>
        <v>0</v>
      </c>
      <c r="AG23" s="232">
        <f>ROUND(SUM(H23,N23,T23,Z23,AF23),0)</f>
        <v>0</v>
      </c>
      <c r="AH23" s="201" t="s">
        <v>98</v>
      </c>
      <c r="AI23" s="4"/>
      <c r="AJ23" s="4"/>
      <c r="AK23" s="1"/>
      <c r="AL23" s="2"/>
    </row>
    <row r="24" spans="1:38" s="3" customFormat="1" x14ac:dyDescent="0.2">
      <c r="A24" s="311" t="s">
        <v>105</v>
      </c>
      <c r="B24" s="314">
        <f>35.77*2080</f>
        <v>74401.600000000006</v>
      </c>
      <c r="C24" s="162">
        <v>0</v>
      </c>
      <c r="D24" s="328">
        <f t="shared" si="20"/>
        <v>0</v>
      </c>
      <c r="E24" s="315">
        <f t="shared" si="0"/>
        <v>76633.648000000001</v>
      </c>
      <c r="F24" s="171">
        <f t="shared" si="15"/>
        <v>0</v>
      </c>
      <c r="G24" s="171">
        <f>ROUND(F24*$N$4,0)</f>
        <v>0</v>
      </c>
      <c r="H24" s="172">
        <f t="shared" si="1"/>
        <v>0</v>
      </c>
      <c r="I24" s="163">
        <v>0</v>
      </c>
      <c r="J24" s="328">
        <f t="shared" si="16"/>
        <v>0</v>
      </c>
      <c r="K24" s="315">
        <f t="shared" si="2"/>
        <v>0</v>
      </c>
      <c r="L24" s="171">
        <f t="shared" si="11"/>
        <v>0</v>
      </c>
      <c r="M24" s="171">
        <f>ROUND(L24*$N$4,0)</f>
        <v>0</v>
      </c>
      <c r="N24" s="172">
        <f t="shared" si="3"/>
        <v>0</v>
      </c>
      <c r="O24" s="163">
        <v>0</v>
      </c>
      <c r="P24" s="328">
        <f t="shared" si="17"/>
        <v>0</v>
      </c>
      <c r="Q24" s="315">
        <f t="shared" si="4"/>
        <v>0</v>
      </c>
      <c r="R24" s="171">
        <f t="shared" si="12"/>
        <v>0</v>
      </c>
      <c r="S24" s="171">
        <f>ROUND(R24*$N$4,0)</f>
        <v>0</v>
      </c>
      <c r="T24" s="172">
        <f t="shared" si="5"/>
        <v>0</v>
      </c>
      <c r="U24" s="163">
        <v>0</v>
      </c>
      <c r="V24" s="328">
        <f t="shared" si="18"/>
        <v>0</v>
      </c>
      <c r="W24" s="315">
        <f t="shared" si="6"/>
        <v>0</v>
      </c>
      <c r="X24" s="171">
        <f t="shared" si="13"/>
        <v>0</v>
      </c>
      <c r="Y24" s="171">
        <f>ROUND(X24*$N$4,0)</f>
        <v>0</v>
      </c>
      <c r="Z24" s="172">
        <f t="shared" si="7"/>
        <v>0</v>
      </c>
      <c r="AA24" s="163">
        <v>0</v>
      </c>
      <c r="AB24" s="328">
        <f t="shared" si="19"/>
        <v>0</v>
      </c>
      <c r="AC24" s="315">
        <f t="shared" si="8"/>
        <v>0</v>
      </c>
      <c r="AD24" s="171">
        <f t="shared" si="14"/>
        <v>0</v>
      </c>
      <c r="AE24" s="171">
        <f>ROUND(AD24*$N$4,0)</f>
        <v>0</v>
      </c>
      <c r="AF24" s="172">
        <f t="shared" si="9"/>
        <v>0</v>
      </c>
      <c r="AG24" s="232">
        <f t="shared" si="10"/>
        <v>0</v>
      </c>
      <c r="AH24" s="201" t="s">
        <v>11</v>
      </c>
      <c r="AI24" s="4"/>
      <c r="AJ24" s="4"/>
      <c r="AK24" s="1"/>
      <c r="AL24" s="2"/>
    </row>
    <row r="25" spans="1:38" s="3" customFormat="1" x14ac:dyDescent="0.2">
      <c r="A25" s="311" t="s">
        <v>106</v>
      </c>
      <c r="B25" s="314">
        <f>37.82*2080</f>
        <v>78665.600000000006</v>
      </c>
      <c r="C25" s="162">
        <v>0</v>
      </c>
      <c r="D25" s="328">
        <f t="shared" si="20"/>
        <v>0</v>
      </c>
      <c r="E25" s="315">
        <f t="shared" si="0"/>
        <v>81025.568000000014</v>
      </c>
      <c r="F25" s="171">
        <f t="shared" si="15"/>
        <v>0</v>
      </c>
      <c r="G25" s="171">
        <f>ROUND(F25*$N$4,0)</f>
        <v>0</v>
      </c>
      <c r="H25" s="172">
        <f t="shared" si="1"/>
        <v>0</v>
      </c>
      <c r="I25" s="163">
        <v>0</v>
      </c>
      <c r="J25" s="328">
        <f t="shared" si="16"/>
        <v>0</v>
      </c>
      <c r="K25" s="315">
        <f t="shared" si="2"/>
        <v>0</v>
      </c>
      <c r="L25" s="171">
        <f t="shared" si="11"/>
        <v>0</v>
      </c>
      <c r="M25" s="171">
        <f>ROUND(L25*$N$4,0)</f>
        <v>0</v>
      </c>
      <c r="N25" s="172">
        <f t="shared" si="3"/>
        <v>0</v>
      </c>
      <c r="O25" s="163">
        <v>0</v>
      </c>
      <c r="P25" s="328">
        <f t="shared" si="17"/>
        <v>0</v>
      </c>
      <c r="Q25" s="315">
        <f t="shared" si="4"/>
        <v>0</v>
      </c>
      <c r="R25" s="171">
        <f t="shared" si="12"/>
        <v>0</v>
      </c>
      <c r="S25" s="171">
        <f>ROUND(R25*$N$4,0)</f>
        <v>0</v>
      </c>
      <c r="T25" s="172">
        <f t="shared" si="5"/>
        <v>0</v>
      </c>
      <c r="U25" s="163">
        <v>0</v>
      </c>
      <c r="V25" s="328">
        <f t="shared" si="18"/>
        <v>0</v>
      </c>
      <c r="W25" s="315">
        <f t="shared" si="6"/>
        <v>0</v>
      </c>
      <c r="X25" s="171">
        <f t="shared" si="13"/>
        <v>0</v>
      </c>
      <c r="Y25" s="171">
        <f>ROUND(X25*$N$4,0)</f>
        <v>0</v>
      </c>
      <c r="Z25" s="172">
        <f t="shared" si="7"/>
        <v>0</v>
      </c>
      <c r="AA25" s="163">
        <v>0</v>
      </c>
      <c r="AB25" s="328">
        <f t="shared" si="19"/>
        <v>0</v>
      </c>
      <c r="AC25" s="315">
        <f t="shared" si="8"/>
        <v>0</v>
      </c>
      <c r="AD25" s="171">
        <f t="shared" si="14"/>
        <v>0</v>
      </c>
      <c r="AE25" s="171">
        <f>ROUND(AD25*$N$4,0)</f>
        <v>0</v>
      </c>
      <c r="AF25" s="172">
        <f t="shared" si="9"/>
        <v>0</v>
      </c>
      <c r="AG25" s="232">
        <f t="shared" si="10"/>
        <v>0</v>
      </c>
      <c r="AH25" s="201" t="s">
        <v>11</v>
      </c>
      <c r="AI25" s="4"/>
      <c r="AJ25" s="4"/>
      <c r="AK25" s="1"/>
      <c r="AL25" s="2"/>
    </row>
    <row r="26" spans="1:38" s="3" customFormat="1" ht="13.5" thickBot="1" x14ac:dyDescent="0.25">
      <c r="A26" s="312" t="s">
        <v>107</v>
      </c>
      <c r="B26" s="313">
        <f>16.5*2080</f>
        <v>34320</v>
      </c>
      <c r="C26" s="242">
        <v>0</v>
      </c>
      <c r="D26" s="328">
        <f t="shared" si="20"/>
        <v>0</v>
      </c>
      <c r="E26" s="315">
        <f t="shared" si="0"/>
        <v>35349.599999999999</v>
      </c>
      <c r="F26" s="171">
        <f>ROUND(($B26*C26)*(1+$H$11),0)</f>
        <v>0</v>
      </c>
      <c r="G26" s="171">
        <f>ROUND(F26*$N$4,0)</f>
        <v>0</v>
      </c>
      <c r="H26" s="172">
        <f t="shared" si="1"/>
        <v>0</v>
      </c>
      <c r="I26" s="244">
        <v>0</v>
      </c>
      <c r="J26" s="328">
        <f t="shared" si="16"/>
        <v>0</v>
      </c>
      <c r="K26" s="315">
        <f t="shared" si="2"/>
        <v>0</v>
      </c>
      <c r="L26" s="171">
        <f t="shared" si="11"/>
        <v>0</v>
      </c>
      <c r="M26" s="171">
        <f>ROUND(L26*$N$4,0)</f>
        <v>0</v>
      </c>
      <c r="N26" s="172">
        <f t="shared" si="3"/>
        <v>0</v>
      </c>
      <c r="O26" s="244">
        <v>0</v>
      </c>
      <c r="P26" s="328">
        <f t="shared" si="17"/>
        <v>0</v>
      </c>
      <c r="Q26" s="315">
        <f t="shared" si="4"/>
        <v>0</v>
      </c>
      <c r="R26" s="171">
        <f t="shared" si="12"/>
        <v>0</v>
      </c>
      <c r="S26" s="171">
        <f>ROUND(R26*$N$4,0)</f>
        <v>0</v>
      </c>
      <c r="T26" s="172">
        <f t="shared" si="5"/>
        <v>0</v>
      </c>
      <c r="U26" s="244">
        <v>0</v>
      </c>
      <c r="V26" s="328">
        <f t="shared" si="18"/>
        <v>0</v>
      </c>
      <c r="W26" s="315">
        <f t="shared" si="6"/>
        <v>0</v>
      </c>
      <c r="X26" s="171">
        <f t="shared" si="13"/>
        <v>0</v>
      </c>
      <c r="Y26" s="171">
        <f>ROUND(X26*$N$4,0)</f>
        <v>0</v>
      </c>
      <c r="Z26" s="172">
        <f t="shared" si="7"/>
        <v>0</v>
      </c>
      <c r="AA26" s="244">
        <v>0</v>
      </c>
      <c r="AB26" s="328">
        <f t="shared" si="19"/>
        <v>0</v>
      </c>
      <c r="AC26" s="315">
        <f t="shared" si="8"/>
        <v>0</v>
      </c>
      <c r="AD26" s="171">
        <f t="shared" si="14"/>
        <v>0</v>
      </c>
      <c r="AE26" s="171">
        <f>ROUND(AD26*$N$4,0)</f>
        <v>0</v>
      </c>
      <c r="AF26" s="172">
        <f t="shared" si="9"/>
        <v>0</v>
      </c>
      <c r="AG26" s="232">
        <f t="shared" si="10"/>
        <v>0</v>
      </c>
      <c r="AH26" s="201" t="s">
        <v>96</v>
      </c>
      <c r="AI26" s="4"/>
      <c r="AJ26" s="4"/>
      <c r="AK26" s="1"/>
      <c r="AL26" s="2"/>
    </row>
    <row r="27" spans="1:38" s="3" customFormat="1" ht="13.5" thickBot="1" x14ac:dyDescent="0.25">
      <c r="A27" s="205" t="s">
        <v>20</v>
      </c>
      <c r="B27" s="67"/>
      <c r="C27" s="243"/>
      <c r="D27" s="330"/>
      <c r="E27" s="330"/>
      <c r="F27" s="246">
        <f>SUM(F16:F26)</f>
        <v>0</v>
      </c>
      <c r="G27" s="247">
        <f>SUM(G16:G26)</f>
        <v>0</v>
      </c>
      <c r="H27" s="174">
        <f>SUM(H16:H26)</f>
        <v>0</v>
      </c>
      <c r="I27" s="245"/>
      <c r="J27" s="331"/>
      <c r="K27" s="331"/>
      <c r="L27" s="246">
        <f>SUM(L16:L26)</f>
        <v>0</v>
      </c>
      <c r="M27" s="247">
        <f>SUM(M16:M26)</f>
        <v>0</v>
      </c>
      <c r="N27" s="174">
        <f>SUM(N16:N26)</f>
        <v>0</v>
      </c>
      <c r="O27" s="245"/>
      <c r="P27" s="331"/>
      <c r="Q27" s="331"/>
      <c r="R27" s="246">
        <f>SUM(R16:R26)</f>
        <v>0</v>
      </c>
      <c r="S27" s="247">
        <f>SUM(S16:S26)</f>
        <v>0</v>
      </c>
      <c r="T27" s="174">
        <f>SUM(T16:T26)</f>
        <v>0</v>
      </c>
      <c r="U27" s="245"/>
      <c r="V27" s="331"/>
      <c r="W27" s="331"/>
      <c r="X27" s="246">
        <f>SUM(X16:X26)</f>
        <v>0</v>
      </c>
      <c r="Y27" s="247">
        <f>SUM(Y16:Y26)</f>
        <v>0</v>
      </c>
      <c r="Z27" s="174">
        <f>SUM(Z16:Z26)</f>
        <v>0</v>
      </c>
      <c r="AA27" s="245"/>
      <c r="AB27" s="331"/>
      <c r="AC27" s="331"/>
      <c r="AD27" s="246">
        <f>SUM(AD16:AD26)</f>
        <v>0</v>
      </c>
      <c r="AE27" s="247">
        <f>SUM(AE16:AE26)</f>
        <v>0</v>
      </c>
      <c r="AF27" s="174">
        <f>SUM(AF16:AF26)</f>
        <v>0</v>
      </c>
      <c r="AG27" s="233">
        <f>SUM(AG16:AG26)</f>
        <v>0</v>
      </c>
      <c r="AH27" s="206" t="s">
        <v>20</v>
      </c>
    </row>
    <row r="28" spans="1:38" s="3" customFormat="1" ht="13.5" thickBot="1" x14ac:dyDescent="0.25">
      <c r="A28" s="205"/>
      <c r="B28" s="67"/>
      <c r="C28" s="78"/>
      <c r="D28" s="67"/>
      <c r="E28" s="67"/>
      <c r="F28" s="67"/>
      <c r="G28" s="67"/>
      <c r="H28" s="60"/>
      <c r="I28" s="60"/>
      <c r="J28" s="60"/>
      <c r="K28" s="60"/>
      <c r="L28" s="67"/>
      <c r="M28" s="67"/>
      <c r="N28" s="60"/>
      <c r="O28" s="60"/>
      <c r="P28" s="60"/>
      <c r="Q28" s="60"/>
      <c r="R28" s="67"/>
      <c r="S28" s="67"/>
      <c r="T28" s="60"/>
      <c r="U28" s="60"/>
      <c r="V28" s="60"/>
      <c r="W28" s="60"/>
      <c r="X28" s="67"/>
      <c r="Y28" s="67"/>
      <c r="Z28" s="60"/>
      <c r="AA28" s="60"/>
      <c r="AB28" s="60"/>
      <c r="AC28" s="60"/>
      <c r="AD28" s="67"/>
      <c r="AE28" s="67"/>
      <c r="AF28" s="60"/>
      <c r="AG28" s="234">
        <f>SUM(AD27,X27,R27,L27,F27)</f>
        <v>0</v>
      </c>
      <c r="AH28" s="206" t="s">
        <v>33</v>
      </c>
    </row>
    <row r="29" spans="1:38" s="3" customFormat="1" ht="13.5" thickBot="1" x14ac:dyDescent="0.25">
      <c r="A29" s="207"/>
      <c r="B29" s="79"/>
      <c r="C29" s="80"/>
      <c r="D29" s="79"/>
      <c r="E29" s="79"/>
      <c r="F29" s="79"/>
      <c r="G29" s="79"/>
      <c r="H29" s="63" t="s">
        <v>3</v>
      </c>
      <c r="I29" s="63"/>
      <c r="J29" s="63"/>
      <c r="K29" s="63"/>
      <c r="L29" s="170"/>
      <c r="M29" s="170"/>
      <c r="N29" s="63" t="s">
        <v>4</v>
      </c>
      <c r="O29" s="63"/>
      <c r="P29" s="63"/>
      <c r="Q29" s="63"/>
      <c r="R29" s="170"/>
      <c r="S29" s="170"/>
      <c r="T29" s="63" t="s">
        <v>5</v>
      </c>
      <c r="U29" s="63"/>
      <c r="V29" s="63"/>
      <c r="W29" s="63"/>
      <c r="X29" s="170"/>
      <c r="Y29" s="170"/>
      <c r="Z29" s="63" t="s">
        <v>6</v>
      </c>
      <c r="AA29" s="63"/>
      <c r="AB29" s="63"/>
      <c r="AC29" s="63"/>
      <c r="AD29" s="170"/>
      <c r="AE29" s="170"/>
      <c r="AF29" s="63" t="s">
        <v>7</v>
      </c>
      <c r="AG29" s="235">
        <f>AE27+Y27+S27+M27+G27</f>
        <v>0</v>
      </c>
      <c r="AH29" s="208" t="s">
        <v>44</v>
      </c>
    </row>
    <row r="30" spans="1:38" s="3" customFormat="1" ht="20.25" customHeight="1" thickBot="1" x14ac:dyDescent="0.25">
      <c r="A30" s="258" t="s">
        <v>126</v>
      </c>
      <c r="B30" s="92"/>
      <c r="C30" s="93"/>
      <c r="D30" s="418"/>
      <c r="E30" s="418"/>
      <c r="F30" s="418"/>
      <c r="G30" s="419"/>
      <c r="H30" s="152">
        <v>0</v>
      </c>
      <c r="I30" s="420"/>
      <c r="J30" s="418"/>
      <c r="K30" s="418"/>
      <c r="L30" s="418"/>
      <c r="M30" s="419"/>
      <c r="N30" s="152">
        <v>0</v>
      </c>
      <c r="O30" s="420"/>
      <c r="P30" s="418"/>
      <c r="Q30" s="418"/>
      <c r="R30" s="418"/>
      <c r="S30" s="419"/>
      <c r="T30" s="152">
        <v>0</v>
      </c>
      <c r="U30" s="420"/>
      <c r="V30" s="418"/>
      <c r="W30" s="418"/>
      <c r="X30" s="418"/>
      <c r="Y30" s="419"/>
      <c r="Z30" s="152">
        <v>0</v>
      </c>
      <c r="AA30" s="420"/>
      <c r="AB30" s="418"/>
      <c r="AC30" s="418"/>
      <c r="AD30" s="418"/>
      <c r="AE30" s="419"/>
      <c r="AF30" s="152">
        <v>0</v>
      </c>
      <c r="AG30" s="236">
        <f>AF30+Z30+T30+N30+H30</f>
        <v>0</v>
      </c>
      <c r="AH30" s="209" t="s">
        <v>56</v>
      </c>
    </row>
    <row r="31" spans="1:38" x14ac:dyDescent="0.2">
      <c r="A31" s="210" t="s">
        <v>30</v>
      </c>
      <c r="B31" s="67"/>
      <c r="C31" s="65"/>
      <c r="D31" s="383"/>
      <c r="E31" s="383"/>
      <c r="F31" s="383"/>
      <c r="G31" s="384"/>
      <c r="H31" s="153">
        <v>0</v>
      </c>
      <c r="I31" s="413"/>
      <c r="J31" s="343"/>
      <c r="K31" s="343"/>
      <c r="L31" s="343"/>
      <c r="M31" s="344"/>
      <c r="N31" s="153">
        <v>0</v>
      </c>
      <c r="O31" s="413"/>
      <c r="P31" s="343"/>
      <c r="Q31" s="343"/>
      <c r="R31" s="343"/>
      <c r="S31" s="344"/>
      <c r="T31" s="153">
        <v>0</v>
      </c>
      <c r="U31" s="413"/>
      <c r="V31" s="343"/>
      <c r="W31" s="343"/>
      <c r="X31" s="343"/>
      <c r="Y31" s="344"/>
      <c r="Z31" s="153">
        <v>0</v>
      </c>
      <c r="AA31" s="413"/>
      <c r="AB31" s="343"/>
      <c r="AC31" s="343"/>
      <c r="AD31" s="343"/>
      <c r="AE31" s="344"/>
      <c r="AF31" s="153">
        <v>0</v>
      </c>
      <c r="AG31" s="277">
        <f>SUM(AF31,Z31,T31,N31,H31)</f>
        <v>0</v>
      </c>
      <c r="AH31" s="142" t="s">
        <v>30</v>
      </c>
      <c r="AI31" s="3"/>
      <c r="AJ31" s="3"/>
      <c r="AK31" s="3"/>
      <c r="AL31" s="3"/>
    </row>
    <row r="32" spans="1:38" ht="13.5" thickBot="1" x14ac:dyDescent="0.25">
      <c r="A32" s="210" t="s">
        <v>31</v>
      </c>
      <c r="B32" s="67"/>
      <c r="C32" s="65"/>
      <c r="D32" s="383"/>
      <c r="E32" s="383"/>
      <c r="F32" s="383"/>
      <c r="G32" s="383"/>
      <c r="H32" s="154">
        <v>0</v>
      </c>
      <c r="I32" s="413"/>
      <c r="J32" s="343"/>
      <c r="K32" s="343"/>
      <c r="L32" s="343"/>
      <c r="M32" s="344"/>
      <c r="N32" s="154">
        <v>0</v>
      </c>
      <c r="O32" s="413"/>
      <c r="P32" s="343"/>
      <c r="Q32" s="343"/>
      <c r="R32" s="343"/>
      <c r="S32" s="344"/>
      <c r="T32" s="154">
        <v>0</v>
      </c>
      <c r="U32" s="413"/>
      <c r="V32" s="343"/>
      <c r="W32" s="343"/>
      <c r="X32" s="343"/>
      <c r="Y32" s="344"/>
      <c r="Z32" s="154">
        <v>0</v>
      </c>
      <c r="AA32" s="413"/>
      <c r="AB32" s="343"/>
      <c r="AC32" s="343"/>
      <c r="AD32" s="343"/>
      <c r="AE32" s="344"/>
      <c r="AF32" s="154">
        <v>0</v>
      </c>
      <c r="AG32" s="278">
        <f>SUM(AF32,Z32,T32,N32,H32)</f>
        <v>0</v>
      </c>
      <c r="AH32" s="142" t="s">
        <v>31</v>
      </c>
      <c r="AI32" s="3"/>
      <c r="AJ32" s="3"/>
      <c r="AK32" s="3"/>
      <c r="AL32" s="3"/>
    </row>
    <row r="33" spans="1:34" ht="13.5" thickBot="1" x14ac:dyDescent="0.25">
      <c r="A33" s="211" t="s">
        <v>57</v>
      </c>
      <c r="B33" s="79"/>
      <c r="C33" s="81"/>
      <c r="D33" s="79"/>
      <c r="E33" s="79"/>
      <c r="F33" s="79"/>
      <c r="G33" s="79"/>
      <c r="H33" s="178">
        <f>H31+H32</f>
        <v>0</v>
      </c>
      <c r="I33" s="61"/>
      <c r="J33" s="61"/>
      <c r="K33" s="61"/>
      <c r="L33" s="79"/>
      <c r="M33" s="79"/>
      <c r="N33" s="178">
        <f>N31+N32</f>
        <v>0</v>
      </c>
      <c r="O33" s="61"/>
      <c r="P33" s="61"/>
      <c r="Q33" s="61"/>
      <c r="R33" s="79"/>
      <c r="S33" s="79"/>
      <c r="T33" s="178">
        <f>T31+T32</f>
        <v>0</v>
      </c>
      <c r="U33" s="61"/>
      <c r="V33" s="61"/>
      <c r="W33" s="61"/>
      <c r="X33" s="79"/>
      <c r="Y33" s="79"/>
      <c r="Z33" s="178">
        <f>Z31+Z32</f>
        <v>0</v>
      </c>
      <c r="AA33" s="61"/>
      <c r="AB33" s="61"/>
      <c r="AC33" s="61"/>
      <c r="AD33" s="79"/>
      <c r="AE33" s="79"/>
      <c r="AF33" s="178">
        <f>AF31+AF32</f>
        <v>0</v>
      </c>
      <c r="AG33" s="231">
        <f>SUM(AG31:AG32)</f>
        <v>0</v>
      </c>
      <c r="AH33" s="212" t="s">
        <v>8</v>
      </c>
    </row>
    <row r="34" spans="1:34" outlineLevel="1" x14ac:dyDescent="0.2">
      <c r="A34" s="213" t="s">
        <v>58</v>
      </c>
      <c r="B34" s="166" t="s">
        <v>72</v>
      </c>
      <c r="C34" s="416" t="s">
        <v>65</v>
      </c>
      <c r="D34" s="417"/>
      <c r="E34" s="417"/>
      <c r="F34" s="417"/>
      <c r="G34" s="146"/>
      <c r="H34" s="60"/>
      <c r="I34" s="416" t="s">
        <v>66</v>
      </c>
      <c r="J34" s="417"/>
      <c r="K34" s="417"/>
      <c r="L34" s="417"/>
      <c r="M34" s="146"/>
      <c r="N34" s="60"/>
      <c r="O34" s="416" t="s">
        <v>67</v>
      </c>
      <c r="P34" s="417"/>
      <c r="Q34" s="417"/>
      <c r="R34" s="417"/>
      <c r="S34" s="146"/>
      <c r="T34" s="60"/>
      <c r="U34" s="416" t="s">
        <v>68</v>
      </c>
      <c r="V34" s="417"/>
      <c r="W34" s="417"/>
      <c r="X34" s="417"/>
      <c r="Y34" s="146"/>
      <c r="Z34" s="60"/>
      <c r="AA34" s="416" t="s">
        <v>69</v>
      </c>
      <c r="AB34" s="417"/>
      <c r="AC34" s="417"/>
      <c r="AD34" s="417"/>
      <c r="AE34" s="146"/>
      <c r="AF34" s="60"/>
      <c r="AG34" s="217"/>
      <c r="AH34" s="214" t="s">
        <v>125</v>
      </c>
    </row>
    <row r="35" spans="1:34" outlineLevel="1" x14ac:dyDescent="0.2">
      <c r="A35" s="203" t="s">
        <v>46</v>
      </c>
      <c r="B35" s="147"/>
      <c r="C35" s="64"/>
      <c r="D35" s="64"/>
      <c r="E35" s="64"/>
      <c r="F35" s="64"/>
      <c r="G35" s="67"/>
      <c r="H35" s="175">
        <f>B35*$G$34*(1+$H$11)</f>
        <v>0</v>
      </c>
      <c r="I35" s="94"/>
      <c r="J35" s="94"/>
      <c r="K35" s="94"/>
      <c r="L35" s="67"/>
      <c r="M35" s="67"/>
      <c r="N35" s="179">
        <f>IF($B$8&gt;1,$B35*$M$34*(1+$H$11)*(1+$N$11),0)</f>
        <v>0</v>
      </c>
      <c r="O35" s="95"/>
      <c r="P35" s="95"/>
      <c r="Q35" s="95"/>
      <c r="R35" s="67"/>
      <c r="S35" s="67"/>
      <c r="T35" s="179">
        <f>IF($B$8&gt;2,$B35*$S$34*(1+$H$11)*(1+$N$11)*(1+$T$11),0)</f>
        <v>0</v>
      </c>
      <c r="U35" s="95"/>
      <c r="V35" s="95"/>
      <c r="W35" s="95"/>
      <c r="X35" s="67"/>
      <c r="Y35" s="67"/>
      <c r="Z35" s="179">
        <f>IF($B$8&gt;3,$B35*$Y$34*(1+$H$11)*(1+$N$11)*(1+$T$11)*(1+$Z$11),0)</f>
        <v>0</v>
      </c>
      <c r="AA35" s="95"/>
      <c r="AB35" s="95"/>
      <c r="AC35" s="95"/>
      <c r="AD35" s="67"/>
      <c r="AE35" s="67"/>
      <c r="AF35" s="179">
        <f>IF($B$8&gt;4,$B35*$AE$34*(1+$H$11)*(1+$N$11)*(1+$T$11)*(1+$Z$11)*(1+$AF$11),0)</f>
        <v>0</v>
      </c>
      <c r="AG35" s="279">
        <f t="shared" ref="AG35:AG40" si="21">SUM(H35,N35,T35,Z35,AF35)</f>
        <v>0</v>
      </c>
      <c r="AH35" s="201" t="s">
        <v>46</v>
      </c>
    </row>
    <row r="36" spans="1:34" outlineLevel="1" x14ac:dyDescent="0.2">
      <c r="A36" s="203" t="s">
        <v>70</v>
      </c>
      <c r="B36" s="148"/>
      <c r="C36" s="64"/>
      <c r="D36" s="67"/>
      <c r="E36" s="67"/>
      <c r="F36" s="67"/>
      <c r="G36" s="67"/>
      <c r="H36" s="175">
        <f>B36*$G$34*(1+$H$11)</f>
        <v>0</v>
      </c>
      <c r="I36" s="94"/>
      <c r="J36" s="94"/>
      <c r="K36" s="94"/>
      <c r="L36" s="67"/>
      <c r="M36" s="67"/>
      <c r="N36" s="179">
        <f>IF($B$8&gt;1,$B36*$M$34*(1+$H$11)*(1+$N$11),0)</f>
        <v>0</v>
      </c>
      <c r="O36" s="95"/>
      <c r="P36" s="95"/>
      <c r="Q36" s="95"/>
      <c r="R36" s="67"/>
      <c r="S36" s="67"/>
      <c r="T36" s="179">
        <f>IF($B$8&gt;2,$B36*$S$34*(1+$H$11)*(1+$N$11)*(1+$T$11),0)</f>
        <v>0</v>
      </c>
      <c r="U36" s="95"/>
      <c r="V36" s="95"/>
      <c r="W36" s="95"/>
      <c r="X36" s="67"/>
      <c r="Y36" s="67"/>
      <c r="Z36" s="179">
        <f t="shared" ref="Z36:Z39" si="22">IF($B$8&gt;3,$B36*$Y$34*(1+$H$11)*(1+$N$11)*(1+$T$11)*(1+$Z$11),0)</f>
        <v>0</v>
      </c>
      <c r="AA36" s="95"/>
      <c r="AB36" s="95"/>
      <c r="AC36" s="95"/>
      <c r="AD36" s="67"/>
      <c r="AE36" s="67"/>
      <c r="AF36" s="179">
        <f t="shared" ref="AF36:AF39" si="23">IF($B$8&gt;4,$B36*$AE$34*(1+$H$11)*(1+$N$11)*(1+$T$11)*(1+$Z$11)*(1+$AF$11),0)</f>
        <v>0</v>
      </c>
      <c r="AG36" s="279">
        <f t="shared" si="21"/>
        <v>0</v>
      </c>
      <c r="AH36" s="201" t="s">
        <v>70</v>
      </c>
    </row>
    <row r="37" spans="1:34" outlineLevel="1" x14ac:dyDescent="0.2">
      <c r="A37" s="203" t="s">
        <v>47</v>
      </c>
      <c r="B37" s="148"/>
      <c r="C37" s="64"/>
      <c r="D37" s="67"/>
      <c r="E37" s="67"/>
      <c r="F37" s="67"/>
      <c r="G37" s="67"/>
      <c r="H37" s="175">
        <f>B37*$G$34*(1+$H$11)</f>
        <v>0</v>
      </c>
      <c r="I37" s="94"/>
      <c r="J37" s="94"/>
      <c r="K37" s="94"/>
      <c r="L37" s="67"/>
      <c r="M37" s="67"/>
      <c r="N37" s="179">
        <f t="shared" ref="N37:N39" si="24">IF($B$8&gt;1,$B37*$M$34*(1+$H$11)*(1+$N$11),0)</f>
        <v>0</v>
      </c>
      <c r="O37" s="95"/>
      <c r="P37" s="95"/>
      <c r="Q37" s="95"/>
      <c r="R37" s="67"/>
      <c r="S37" s="67"/>
      <c r="T37" s="179">
        <f t="shared" ref="T37:T39" si="25">IF($B$8&gt;2,$B37*$S$34*(1+$H$11)*(1+$N$11)*(1+$T$11),0)</f>
        <v>0</v>
      </c>
      <c r="U37" s="95"/>
      <c r="V37" s="95"/>
      <c r="W37" s="95"/>
      <c r="X37" s="67"/>
      <c r="Y37" s="67"/>
      <c r="Z37" s="179">
        <f t="shared" si="22"/>
        <v>0</v>
      </c>
      <c r="AA37" s="95"/>
      <c r="AB37" s="95"/>
      <c r="AC37" s="95"/>
      <c r="AD37" s="67"/>
      <c r="AE37" s="67"/>
      <c r="AF37" s="179">
        <f t="shared" si="23"/>
        <v>0</v>
      </c>
      <c r="AG37" s="279">
        <f t="shared" si="21"/>
        <v>0</v>
      </c>
      <c r="AH37" s="201" t="s">
        <v>47</v>
      </c>
    </row>
    <row r="38" spans="1:34" outlineLevel="1" x14ac:dyDescent="0.2">
      <c r="A38" s="203" t="s">
        <v>48</v>
      </c>
      <c r="B38" s="148"/>
      <c r="C38" s="64"/>
      <c r="D38" s="67"/>
      <c r="E38" s="67"/>
      <c r="F38" s="67"/>
      <c r="G38" s="67"/>
      <c r="H38" s="175">
        <f>B38*$G$34*(1+$H$11)</f>
        <v>0</v>
      </c>
      <c r="I38" s="94"/>
      <c r="J38" s="94"/>
      <c r="K38" s="94"/>
      <c r="L38" s="67"/>
      <c r="M38" s="67"/>
      <c r="N38" s="179">
        <f t="shared" si="24"/>
        <v>0</v>
      </c>
      <c r="O38" s="95"/>
      <c r="P38" s="95"/>
      <c r="Q38" s="95"/>
      <c r="R38" s="67"/>
      <c r="S38" s="67"/>
      <c r="T38" s="179">
        <f t="shared" si="25"/>
        <v>0</v>
      </c>
      <c r="U38" s="95"/>
      <c r="V38" s="95"/>
      <c r="W38" s="95"/>
      <c r="X38" s="67"/>
      <c r="Y38" s="67"/>
      <c r="Z38" s="179">
        <f t="shared" si="22"/>
        <v>0</v>
      </c>
      <c r="AA38" s="95"/>
      <c r="AB38" s="95"/>
      <c r="AC38" s="95"/>
      <c r="AD38" s="67"/>
      <c r="AE38" s="67"/>
      <c r="AF38" s="179">
        <f t="shared" si="23"/>
        <v>0</v>
      </c>
      <c r="AG38" s="279">
        <f t="shared" si="21"/>
        <v>0</v>
      </c>
      <c r="AH38" s="201" t="s">
        <v>48</v>
      </c>
    </row>
    <row r="39" spans="1:34" ht="13.5" outlineLevel="1" thickBot="1" x14ac:dyDescent="0.25">
      <c r="A39" s="203" t="s">
        <v>49</v>
      </c>
      <c r="B39" s="148"/>
      <c r="C39" s="64"/>
      <c r="D39" s="67"/>
      <c r="E39" s="67"/>
      <c r="F39" s="67"/>
      <c r="G39" s="67"/>
      <c r="H39" s="176">
        <f>B39*$G$34*(1+$H$11)</f>
        <v>0</v>
      </c>
      <c r="I39" s="94"/>
      <c r="J39" s="94"/>
      <c r="K39" s="94"/>
      <c r="L39" s="67"/>
      <c r="M39" s="67"/>
      <c r="N39" s="179">
        <f t="shared" si="24"/>
        <v>0</v>
      </c>
      <c r="O39" s="95"/>
      <c r="P39" s="95"/>
      <c r="Q39" s="95"/>
      <c r="R39" s="67"/>
      <c r="S39" s="67"/>
      <c r="T39" s="179">
        <f t="shared" si="25"/>
        <v>0</v>
      </c>
      <c r="U39" s="95"/>
      <c r="V39" s="95"/>
      <c r="W39" s="95"/>
      <c r="X39" s="67"/>
      <c r="Y39" s="67"/>
      <c r="Z39" s="179">
        <f t="shared" si="22"/>
        <v>0</v>
      </c>
      <c r="AA39" s="95"/>
      <c r="AB39" s="95"/>
      <c r="AC39" s="95"/>
      <c r="AD39" s="67"/>
      <c r="AE39" s="67"/>
      <c r="AF39" s="179">
        <f t="shared" si="23"/>
        <v>0</v>
      </c>
      <c r="AG39" s="280">
        <f t="shared" si="21"/>
        <v>0</v>
      </c>
      <c r="AH39" s="201" t="s">
        <v>49</v>
      </c>
    </row>
    <row r="40" spans="1:34" ht="13.5" outlineLevel="1" thickBot="1" x14ac:dyDescent="0.25">
      <c r="A40" s="211" t="s">
        <v>32</v>
      </c>
      <c r="B40" s="266"/>
      <c r="C40" s="81"/>
      <c r="D40" s="79"/>
      <c r="E40" s="79"/>
      <c r="F40" s="79"/>
      <c r="G40" s="79"/>
      <c r="H40" s="177">
        <f>SUM(H35:H39)</f>
        <v>0</v>
      </c>
      <c r="I40" s="79"/>
      <c r="J40" s="79"/>
      <c r="K40" s="79"/>
      <c r="L40" s="79"/>
      <c r="M40" s="79"/>
      <c r="N40" s="177">
        <f>SUM(N35:N39)</f>
        <v>0</v>
      </c>
      <c r="O40" s="79"/>
      <c r="P40" s="79"/>
      <c r="Q40" s="79"/>
      <c r="R40" s="79"/>
      <c r="S40" s="79"/>
      <c r="T40" s="177">
        <f>SUM(T35:T39)</f>
        <v>0</v>
      </c>
      <c r="U40" s="79"/>
      <c r="V40" s="79"/>
      <c r="W40" s="79"/>
      <c r="X40" s="79"/>
      <c r="Y40" s="79"/>
      <c r="Z40" s="177">
        <f>SUM(Z35:Z39)</f>
        <v>0</v>
      </c>
      <c r="AA40" s="79"/>
      <c r="AB40" s="79"/>
      <c r="AC40" s="79"/>
      <c r="AD40" s="79"/>
      <c r="AE40" s="79"/>
      <c r="AF40" s="177">
        <f>SUM(AF35:AF39)</f>
        <v>0</v>
      </c>
      <c r="AG40" s="231">
        <f t="shared" si="21"/>
        <v>0</v>
      </c>
      <c r="AH40" s="212" t="s">
        <v>12</v>
      </c>
    </row>
    <row r="41" spans="1:34" ht="13.5" thickBot="1" x14ac:dyDescent="0.25">
      <c r="A41" s="213" t="s">
        <v>59</v>
      </c>
      <c r="B41" s="414" t="s">
        <v>71</v>
      </c>
      <c r="C41" s="415"/>
      <c r="D41" s="415"/>
      <c r="E41" s="415"/>
      <c r="F41" s="415"/>
      <c r="G41" s="415"/>
      <c r="H41" s="63" t="s">
        <v>3</v>
      </c>
      <c r="I41" s="63"/>
      <c r="J41" s="63"/>
      <c r="K41" s="63"/>
      <c r="L41" s="170"/>
      <c r="M41" s="170"/>
      <c r="N41" s="63" t="s">
        <v>4</v>
      </c>
      <c r="O41" s="63"/>
      <c r="P41" s="63"/>
      <c r="Q41" s="63"/>
      <c r="R41" s="170"/>
      <c r="S41" s="170"/>
      <c r="T41" s="63" t="s">
        <v>5</v>
      </c>
      <c r="U41" s="63"/>
      <c r="V41" s="63"/>
      <c r="W41" s="63"/>
      <c r="X41" s="170"/>
      <c r="Y41" s="170"/>
      <c r="Z41" s="63" t="s">
        <v>6</v>
      </c>
      <c r="AA41" s="63"/>
      <c r="AB41" s="63"/>
      <c r="AC41" s="63"/>
      <c r="AD41" s="170"/>
      <c r="AE41" s="170"/>
      <c r="AF41" s="63" t="s">
        <v>7</v>
      </c>
      <c r="AG41" s="217"/>
      <c r="AH41" s="214" t="s">
        <v>59</v>
      </c>
    </row>
    <row r="42" spans="1:34" x14ac:dyDescent="0.2">
      <c r="A42" s="203" t="s">
        <v>16</v>
      </c>
      <c r="B42" s="148"/>
      <c r="C42" s="64"/>
      <c r="D42" s="67"/>
      <c r="E42" s="67"/>
      <c r="F42" s="67"/>
      <c r="G42" s="67"/>
      <c r="H42" s="158">
        <f t="shared" ref="H42:H50" si="26">$B42*(1+$H$11)</f>
        <v>0</v>
      </c>
      <c r="I42" s="96"/>
      <c r="J42" s="67"/>
      <c r="K42" s="67"/>
      <c r="L42" s="67"/>
      <c r="M42" s="67"/>
      <c r="N42" s="158">
        <f>IF($B$8&gt;1,$B42*(1+$H$11)*(1+$N$11),0)</f>
        <v>0</v>
      </c>
      <c r="O42" s="67"/>
      <c r="P42" s="67"/>
      <c r="Q42" s="67"/>
      <c r="R42" s="67"/>
      <c r="S42" s="67"/>
      <c r="T42" s="158">
        <f>IF($B$8&gt;2,$B42*(1+$H$11)*(1+$N$11)*(1+$T$11),0)</f>
        <v>0</v>
      </c>
      <c r="U42" s="67"/>
      <c r="V42" s="67"/>
      <c r="W42" s="67"/>
      <c r="X42" s="67"/>
      <c r="Y42" s="67"/>
      <c r="Z42" s="158">
        <f>IF($B$8&gt;3,$B42*(1+$H$11)*(1+$N$11)*(1+$T$11)*(1+$Z$11),0)</f>
        <v>0</v>
      </c>
      <c r="AA42" s="67"/>
      <c r="AB42" s="67"/>
      <c r="AC42" s="67"/>
      <c r="AD42" s="67"/>
      <c r="AE42" s="67"/>
      <c r="AF42" s="158">
        <f>IF($B$8&gt;4,$B42*(1+$H$11)*(1+$N$11)*(1+$T$11)*(1+$Z$11)*(1+$AF$11),0)</f>
        <v>0</v>
      </c>
      <c r="AG42" s="278">
        <f t="shared" ref="AG42:AG50" si="27">SUM(AF42,Z42,T42,N42,H42)</f>
        <v>0</v>
      </c>
      <c r="AH42" s="201" t="s">
        <v>16</v>
      </c>
    </row>
    <row r="43" spans="1:34" x14ac:dyDescent="0.2">
      <c r="A43" s="203" t="s">
        <v>17</v>
      </c>
      <c r="B43" s="148"/>
      <c r="C43" s="64"/>
      <c r="D43" s="67"/>
      <c r="E43" s="67"/>
      <c r="F43" s="67"/>
      <c r="G43" s="67"/>
      <c r="H43" s="158">
        <f t="shared" si="26"/>
        <v>0</v>
      </c>
      <c r="I43" s="96"/>
      <c r="J43" s="67"/>
      <c r="K43" s="67"/>
      <c r="L43" s="67"/>
      <c r="M43" s="67"/>
      <c r="N43" s="158">
        <f>IF($B$8&gt;1,$B43*(1+$H$11)*(1+$N$11),0)</f>
        <v>0</v>
      </c>
      <c r="O43" s="67"/>
      <c r="P43" s="67"/>
      <c r="Q43" s="67"/>
      <c r="R43" s="67"/>
      <c r="S43" s="67"/>
      <c r="T43" s="158">
        <f>IF($B$8&gt;2,$B43*(1+$H$11)*(1+$N$11)*(1+$T$11),0)</f>
        <v>0</v>
      </c>
      <c r="U43" s="67"/>
      <c r="V43" s="67"/>
      <c r="W43" s="67"/>
      <c r="X43" s="67"/>
      <c r="Y43" s="67"/>
      <c r="Z43" s="158">
        <f t="shared" ref="Z43:Z50" si="28">IF($B$8&gt;3,$B43*(1+$H$11)*(1+$N$11)*(1+$T$11)*(1+$Z$11),0)</f>
        <v>0</v>
      </c>
      <c r="AA43" s="67"/>
      <c r="AB43" s="67"/>
      <c r="AC43" s="67"/>
      <c r="AD43" s="67"/>
      <c r="AE43" s="67"/>
      <c r="AF43" s="158">
        <f>IF($B$8&gt;4,$B43*(1+$H$11)*(1+$N$11)*(1+$T$11)*(1+$Z$11)*(1+$AF$11),0)</f>
        <v>0</v>
      </c>
      <c r="AG43" s="281">
        <f t="shared" si="27"/>
        <v>0</v>
      </c>
      <c r="AH43" s="201" t="s">
        <v>17</v>
      </c>
    </row>
    <row r="44" spans="1:34" x14ac:dyDescent="0.2">
      <c r="A44" s="203" t="s">
        <v>18</v>
      </c>
      <c r="B44" s="148"/>
      <c r="C44" s="64"/>
      <c r="D44" s="67"/>
      <c r="E44" s="67"/>
      <c r="F44" s="67"/>
      <c r="G44" s="67"/>
      <c r="H44" s="158">
        <f t="shared" si="26"/>
        <v>0</v>
      </c>
      <c r="I44" s="96"/>
      <c r="J44" s="67"/>
      <c r="K44" s="67"/>
      <c r="L44" s="67"/>
      <c r="M44" s="67"/>
      <c r="N44" s="158">
        <f t="shared" ref="N44:N50" si="29">IF($B$8&gt;1,$B44*(1+$H$11)*(1+$N$11),0)</f>
        <v>0</v>
      </c>
      <c r="O44" s="67"/>
      <c r="P44" s="67"/>
      <c r="Q44" s="67"/>
      <c r="R44" s="67"/>
      <c r="S44" s="67"/>
      <c r="T44" s="158">
        <f t="shared" ref="T44:T50" si="30">IF($B$8&gt;2,$B44*(1+$H$11)*(1+$N$11)*(1+$T$11),0)</f>
        <v>0</v>
      </c>
      <c r="U44" s="67"/>
      <c r="V44" s="67"/>
      <c r="W44" s="67"/>
      <c r="X44" s="67"/>
      <c r="Y44" s="67"/>
      <c r="Z44" s="158">
        <f t="shared" si="28"/>
        <v>0</v>
      </c>
      <c r="AA44" s="67"/>
      <c r="AB44" s="67"/>
      <c r="AC44" s="67"/>
      <c r="AD44" s="67"/>
      <c r="AE44" s="67"/>
      <c r="AF44" s="158">
        <f t="shared" ref="AF43:AF50" si="31">IF($B$8&gt;4,$B44*(1+$H$11)*(1+$N$11)*(1+$T$11)*(1+$Z$11)*(1+$AF$11),0)</f>
        <v>0</v>
      </c>
      <c r="AG44" s="281">
        <f t="shared" si="27"/>
        <v>0</v>
      </c>
      <c r="AH44" s="201" t="s">
        <v>18</v>
      </c>
    </row>
    <row r="45" spans="1:34" x14ac:dyDescent="0.2">
      <c r="A45" s="311" t="s">
        <v>138</v>
      </c>
      <c r="B45" s="148"/>
      <c r="C45" s="64"/>
      <c r="D45" s="64"/>
      <c r="E45" s="64"/>
      <c r="F45" s="64"/>
      <c r="G45" s="67"/>
      <c r="H45" s="158">
        <f t="shared" si="26"/>
        <v>0</v>
      </c>
      <c r="I45" s="96"/>
      <c r="J45" s="67"/>
      <c r="K45" s="67"/>
      <c r="L45" s="60"/>
      <c r="M45" s="67"/>
      <c r="N45" s="158">
        <f t="shared" si="29"/>
        <v>0</v>
      </c>
      <c r="O45" s="67"/>
      <c r="P45" s="67"/>
      <c r="Q45" s="67"/>
      <c r="R45" s="60"/>
      <c r="S45" s="67"/>
      <c r="T45" s="158">
        <f t="shared" si="30"/>
        <v>0</v>
      </c>
      <c r="U45" s="67"/>
      <c r="V45" s="67"/>
      <c r="W45" s="67"/>
      <c r="X45" s="60"/>
      <c r="Y45" s="67"/>
      <c r="Z45" s="158">
        <f t="shared" si="28"/>
        <v>0</v>
      </c>
      <c r="AA45" s="67"/>
      <c r="AB45" s="67"/>
      <c r="AC45" s="67"/>
      <c r="AD45" s="60"/>
      <c r="AE45" s="67"/>
      <c r="AF45" s="158">
        <f t="shared" si="31"/>
        <v>0</v>
      </c>
      <c r="AG45" s="281">
        <f t="shared" si="27"/>
        <v>0</v>
      </c>
      <c r="AH45" s="201" t="s">
        <v>138</v>
      </c>
    </row>
    <row r="46" spans="1:34" x14ac:dyDescent="0.2">
      <c r="A46" s="311" t="s">
        <v>137</v>
      </c>
      <c r="B46" s="148"/>
      <c r="C46" s="64"/>
      <c r="D46" s="64"/>
      <c r="E46" s="64"/>
      <c r="F46" s="64"/>
      <c r="G46" s="67"/>
      <c r="H46" s="158">
        <f t="shared" si="26"/>
        <v>0</v>
      </c>
      <c r="I46" s="96"/>
      <c r="J46" s="67"/>
      <c r="K46" s="67"/>
      <c r="L46" s="60"/>
      <c r="M46" s="67"/>
      <c r="N46" s="158">
        <f t="shared" si="29"/>
        <v>0</v>
      </c>
      <c r="O46" s="67"/>
      <c r="P46" s="67"/>
      <c r="Q46" s="67"/>
      <c r="R46" s="60"/>
      <c r="S46" s="67"/>
      <c r="T46" s="158">
        <f t="shared" si="30"/>
        <v>0</v>
      </c>
      <c r="U46" s="67"/>
      <c r="V46" s="67"/>
      <c r="W46" s="67"/>
      <c r="X46" s="60"/>
      <c r="Y46" s="67"/>
      <c r="Z46" s="158">
        <f t="shared" si="28"/>
        <v>0</v>
      </c>
      <c r="AA46" s="67"/>
      <c r="AB46" s="67"/>
      <c r="AC46" s="67"/>
      <c r="AD46" s="60"/>
      <c r="AE46" s="67"/>
      <c r="AF46" s="158">
        <f t="shared" si="31"/>
        <v>0</v>
      </c>
      <c r="AG46" s="281">
        <f t="shared" ref="AG46" si="32">SUM(AF46,Z46,T46,N46,H46)</f>
        <v>0</v>
      </c>
      <c r="AH46" s="201" t="s">
        <v>137</v>
      </c>
    </row>
    <row r="47" spans="1:34" x14ac:dyDescent="0.2">
      <c r="A47" s="203" t="s">
        <v>99</v>
      </c>
      <c r="B47" s="148"/>
      <c r="C47" s="64"/>
      <c r="D47" s="64"/>
      <c r="E47" s="64"/>
      <c r="F47" s="64"/>
      <c r="G47" s="67"/>
      <c r="H47" s="158">
        <f t="shared" si="26"/>
        <v>0</v>
      </c>
      <c r="I47" s="96"/>
      <c r="J47" s="67"/>
      <c r="K47" s="67"/>
      <c r="L47" s="60"/>
      <c r="M47" s="67"/>
      <c r="N47" s="158">
        <f t="shared" si="29"/>
        <v>0</v>
      </c>
      <c r="O47" s="67"/>
      <c r="P47" s="67"/>
      <c r="Q47" s="67"/>
      <c r="R47" s="60"/>
      <c r="S47" s="67"/>
      <c r="T47" s="158">
        <f t="shared" si="30"/>
        <v>0</v>
      </c>
      <c r="U47" s="67"/>
      <c r="V47" s="67"/>
      <c r="W47" s="67"/>
      <c r="X47" s="60"/>
      <c r="Y47" s="67"/>
      <c r="Z47" s="158">
        <f t="shared" si="28"/>
        <v>0</v>
      </c>
      <c r="AA47" s="67"/>
      <c r="AB47" s="67"/>
      <c r="AC47" s="67"/>
      <c r="AD47" s="60"/>
      <c r="AE47" s="67"/>
      <c r="AF47" s="158">
        <f t="shared" si="31"/>
        <v>0</v>
      </c>
      <c r="AG47" s="281">
        <f t="shared" si="27"/>
        <v>0</v>
      </c>
      <c r="AH47" s="201" t="s">
        <v>99</v>
      </c>
    </row>
    <row r="48" spans="1:34" x14ac:dyDescent="0.2">
      <c r="A48" s="311" t="s">
        <v>136</v>
      </c>
      <c r="B48" s="148"/>
      <c r="C48" s="64"/>
      <c r="D48" s="64"/>
      <c r="E48" s="64"/>
      <c r="F48" s="64"/>
      <c r="G48" s="67"/>
      <c r="H48" s="158">
        <f t="shared" si="26"/>
        <v>0</v>
      </c>
      <c r="I48" s="96"/>
      <c r="J48" s="67"/>
      <c r="K48" s="67"/>
      <c r="L48" s="60"/>
      <c r="M48" s="67"/>
      <c r="N48" s="158">
        <f t="shared" si="29"/>
        <v>0</v>
      </c>
      <c r="O48" s="67"/>
      <c r="P48" s="67"/>
      <c r="Q48" s="67"/>
      <c r="R48" s="60"/>
      <c r="S48" s="67"/>
      <c r="T48" s="158">
        <f t="shared" si="30"/>
        <v>0</v>
      </c>
      <c r="U48" s="67"/>
      <c r="V48" s="67"/>
      <c r="W48" s="67"/>
      <c r="X48" s="60"/>
      <c r="Y48" s="67"/>
      <c r="Z48" s="158">
        <f t="shared" si="28"/>
        <v>0</v>
      </c>
      <c r="AA48" s="67"/>
      <c r="AB48" s="67"/>
      <c r="AC48" s="67"/>
      <c r="AD48" s="60"/>
      <c r="AE48" s="67"/>
      <c r="AF48" s="158">
        <f t="shared" si="31"/>
        <v>0</v>
      </c>
      <c r="AG48" s="281">
        <f t="shared" ref="AG48" si="33">SUM(AF48,Z48,T48,N48,H48)</f>
        <v>0</v>
      </c>
      <c r="AH48" s="201" t="s">
        <v>136</v>
      </c>
    </row>
    <row r="49" spans="1:93" x14ac:dyDescent="0.2">
      <c r="A49" s="203" t="s">
        <v>19</v>
      </c>
      <c r="B49" s="148"/>
      <c r="C49" s="64"/>
      <c r="D49" s="64"/>
      <c r="E49" s="64"/>
      <c r="F49" s="64"/>
      <c r="G49" s="67"/>
      <c r="H49" s="158">
        <f t="shared" si="26"/>
        <v>0</v>
      </c>
      <c r="I49" s="96"/>
      <c r="J49" s="67"/>
      <c r="K49" s="67"/>
      <c r="L49" s="60"/>
      <c r="M49" s="67"/>
      <c r="N49" s="158">
        <f t="shared" si="29"/>
        <v>0</v>
      </c>
      <c r="O49" s="67"/>
      <c r="P49" s="67"/>
      <c r="Q49" s="67"/>
      <c r="R49" s="60"/>
      <c r="S49" s="67"/>
      <c r="T49" s="158">
        <f t="shared" si="30"/>
        <v>0</v>
      </c>
      <c r="U49" s="67"/>
      <c r="V49" s="67"/>
      <c r="W49" s="67"/>
      <c r="X49" s="60"/>
      <c r="Y49" s="67"/>
      <c r="Z49" s="158">
        <f t="shared" si="28"/>
        <v>0</v>
      </c>
      <c r="AA49" s="67"/>
      <c r="AB49" s="67"/>
      <c r="AC49" s="67"/>
      <c r="AD49" s="60"/>
      <c r="AE49" s="67"/>
      <c r="AF49" s="158">
        <f t="shared" si="31"/>
        <v>0</v>
      </c>
      <c r="AG49" s="281">
        <f t="shared" si="27"/>
        <v>0</v>
      </c>
      <c r="AH49" s="201" t="s">
        <v>19</v>
      </c>
    </row>
    <row r="50" spans="1:93" ht="13.5" thickBot="1" x14ac:dyDescent="0.25">
      <c r="A50" s="203" t="s">
        <v>19</v>
      </c>
      <c r="B50" s="148"/>
      <c r="C50" s="64"/>
      <c r="D50" s="64"/>
      <c r="E50" s="64"/>
      <c r="F50" s="64"/>
      <c r="G50" s="67"/>
      <c r="H50" s="158">
        <f t="shared" si="26"/>
        <v>0</v>
      </c>
      <c r="I50" s="96"/>
      <c r="J50" s="67"/>
      <c r="K50" s="67"/>
      <c r="L50" s="60"/>
      <c r="M50" s="67"/>
      <c r="N50" s="158">
        <f t="shared" si="29"/>
        <v>0</v>
      </c>
      <c r="O50" s="67"/>
      <c r="P50" s="67"/>
      <c r="Q50" s="67"/>
      <c r="R50" s="60"/>
      <c r="S50" s="67"/>
      <c r="T50" s="158">
        <f t="shared" si="30"/>
        <v>0</v>
      </c>
      <c r="U50" s="67"/>
      <c r="V50" s="67"/>
      <c r="W50" s="67"/>
      <c r="X50" s="60"/>
      <c r="Y50" s="67"/>
      <c r="Z50" s="158">
        <f t="shared" si="28"/>
        <v>0</v>
      </c>
      <c r="AA50" s="67"/>
      <c r="AB50" s="67"/>
      <c r="AC50" s="67"/>
      <c r="AD50" s="60"/>
      <c r="AE50" s="67"/>
      <c r="AF50" s="158">
        <f t="shared" si="31"/>
        <v>0</v>
      </c>
      <c r="AG50" s="281">
        <f t="shared" si="27"/>
        <v>0</v>
      </c>
      <c r="AH50" s="201" t="s">
        <v>19</v>
      </c>
    </row>
    <row r="51" spans="1:93" ht="13.5" thickBot="1" x14ac:dyDescent="0.25">
      <c r="A51" s="211" t="s">
        <v>60</v>
      </c>
      <c r="B51" s="265"/>
      <c r="C51" s="80"/>
      <c r="D51" s="80"/>
      <c r="E51" s="80"/>
      <c r="F51" s="80"/>
      <c r="G51" s="79"/>
      <c r="H51" s="180">
        <f>SUM(H42:H50)</f>
        <v>0</v>
      </c>
      <c r="I51" s="61"/>
      <c r="J51" s="61"/>
      <c r="K51" s="61"/>
      <c r="L51" s="79"/>
      <c r="M51" s="79"/>
      <c r="N51" s="180">
        <f>SUM(N42:N50)</f>
        <v>0</v>
      </c>
      <c r="O51" s="61"/>
      <c r="P51" s="61"/>
      <c r="Q51" s="61"/>
      <c r="R51" s="79"/>
      <c r="S51" s="79"/>
      <c r="T51" s="180">
        <f>SUM(T42:T50)</f>
        <v>0</v>
      </c>
      <c r="U51" s="61"/>
      <c r="V51" s="61"/>
      <c r="W51" s="61"/>
      <c r="X51" s="79"/>
      <c r="Y51" s="79"/>
      <c r="Z51" s="180">
        <f>SUM(Z42:Z50)</f>
        <v>0</v>
      </c>
      <c r="AA51" s="61"/>
      <c r="AB51" s="61"/>
      <c r="AC51" s="61"/>
      <c r="AD51" s="79"/>
      <c r="AE51" s="79"/>
      <c r="AF51" s="180">
        <f>SUM(AF42:AF50)</f>
        <v>0</v>
      </c>
      <c r="AG51" s="231">
        <f>SUM(AG42:AG50)</f>
        <v>0</v>
      </c>
      <c r="AH51" s="212" t="s">
        <v>15</v>
      </c>
      <c r="AI51" s="3"/>
      <c r="AJ51" s="3"/>
      <c r="AK51" s="14"/>
    </row>
    <row r="52" spans="1:93" ht="17.25" customHeight="1" outlineLevel="1" x14ac:dyDescent="0.35">
      <c r="A52" s="215" t="s">
        <v>73</v>
      </c>
      <c r="B52" s="167" t="s">
        <v>83</v>
      </c>
      <c r="C52" s="167"/>
      <c r="D52" s="167"/>
      <c r="E52" s="167"/>
      <c r="F52" s="167"/>
      <c r="G52" s="216"/>
      <c r="H52" s="64"/>
      <c r="I52" s="64"/>
      <c r="J52" s="64"/>
      <c r="K52" s="64"/>
      <c r="L52" s="60"/>
      <c r="M52" s="67"/>
      <c r="N52" s="67"/>
      <c r="O52" s="67"/>
      <c r="P52" s="67"/>
      <c r="Q52" s="67"/>
      <c r="R52" s="60"/>
      <c r="S52" s="67"/>
      <c r="T52" s="67"/>
      <c r="U52" s="67"/>
      <c r="V52" s="67"/>
      <c r="W52" s="67"/>
      <c r="X52" s="60"/>
      <c r="Y52" s="67"/>
      <c r="Z52" s="67"/>
      <c r="AA52" s="67"/>
      <c r="AB52" s="67"/>
      <c r="AC52" s="67"/>
      <c r="AD52" s="60"/>
      <c r="AE52" s="67"/>
      <c r="AF52" s="67"/>
      <c r="AG52" s="217"/>
      <c r="AH52" s="217" t="s">
        <v>73</v>
      </c>
      <c r="AI52" s="12"/>
      <c r="AJ52" s="12"/>
      <c r="AK52" s="13"/>
      <c r="AL52" s="14"/>
      <c r="AM52" s="2"/>
      <c r="AN52" s="3"/>
    </row>
    <row r="53" spans="1:93" s="20" customFormat="1" outlineLevel="1" x14ac:dyDescent="0.2">
      <c r="A53" s="218" t="s">
        <v>82</v>
      </c>
      <c r="B53" s="62" t="s">
        <v>78</v>
      </c>
      <c r="C53" s="381"/>
      <c r="D53" s="381"/>
      <c r="E53" s="381"/>
      <c r="F53" s="381"/>
      <c r="G53" s="381"/>
      <c r="H53" s="108" t="s">
        <v>3</v>
      </c>
      <c r="I53" s="108"/>
      <c r="J53" s="108"/>
      <c r="K53" s="108"/>
      <c r="L53" s="110"/>
      <c r="M53" s="110"/>
      <c r="N53" s="108" t="s">
        <v>4</v>
      </c>
      <c r="O53" s="108"/>
      <c r="P53" s="108"/>
      <c r="Q53" s="108"/>
      <c r="R53" s="110"/>
      <c r="S53" s="110"/>
      <c r="T53" s="108" t="s">
        <v>5</v>
      </c>
      <c r="U53" s="108"/>
      <c r="V53" s="108"/>
      <c r="W53" s="108"/>
      <c r="X53" s="110"/>
      <c r="Y53" s="110"/>
      <c r="Z53" s="108" t="s">
        <v>6</v>
      </c>
      <c r="AA53" s="108"/>
      <c r="AB53" s="108"/>
      <c r="AC53" s="108"/>
      <c r="AD53" s="110"/>
      <c r="AE53" s="110"/>
      <c r="AF53" s="108" t="s">
        <v>7</v>
      </c>
      <c r="AG53" s="217"/>
      <c r="AH53" s="219"/>
      <c r="AI53" s="15"/>
      <c r="AJ53" s="15"/>
      <c r="AK53" s="16"/>
      <c r="AL53" s="17"/>
      <c r="AM53" s="18"/>
      <c r="AN53" s="19"/>
    </row>
    <row r="54" spans="1:93" s="20" customFormat="1" outlineLevel="1" x14ac:dyDescent="0.2">
      <c r="A54" s="203" t="s">
        <v>52</v>
      </c>
      <c r="B54" s="220"/>
      <c r="C54" s="90"/>
      <c r="D54" s="64"/>
      <c r="E54" s="64"/>
      <c r="F54" s="64"/>
      <c r="G54" s="221"/>
      <c r="H54" s="147"/>
      <c r="I54" s="67"/>
      <c r="J54" s="67"/>
      <c r="K54" s="67"/>
      <c r="L54" s="60"/>
      <c r="M54" s="67"/>
      <c r="N54" s="147"/>
      <c r="O54" s="67"/>
      <c r="P54" s="67"/>
      <c r="Q54" s="67"/>
      <c r="R54" s="60"/>
      <c r="S54" s="67"/>
      <c r="T54" s="147"/>
      <c r="U54" s="67"/>
      <c r="V54" s="67"/>
      <c r="W54" s="67"/>
      <c r="X54" s="60"/>
      <c r="Y54" s="67"/>
      <c r="Z54" s="147"/>
      <c r="AA54" s="67"/>
      <c r="AB54" s="67"/>
      <c r="AC54" s="67"/>
      <c r="AD54" s="60"/>
      <c r="AE54" s="67"/>
      <c r="AF54" s="147"/>
      <c r="AG54" s="283">
        <f>SUM(AF54,Z54,T54,N54,H54)</f>
        <v>0</v>
      </c>
      <c r="AH54" s="201" t="s">
        <v>52</v>
      </c>
      <c r="AI54" s="15"/>
      <c r="AJ54" s="15"/>
      <c r="AK54" s="16"/>
      <c r="AL54" s="21"/>
      <c r="AM54" s="18"/>
      <c r="AN54" s="19"/>
    </row>
    <row r="55" spans="1:93" s="27" customFormat="1" ht="13.5" outlineLevel="1" thickBot="1" x14ac:dyDescent="0.25">
      <c r="A55" s="203" t="s">
        <v>53</v>
      </c>
      <c r="B55" s="220"/>
      <c r="C55" s="66"/>
      <c r="D55" s="62"/>
      <c r="E55" s="62"/>
      <c r="F55" s="64"/>
      <c r="G55" s="221"/>
      <c r="H55" s="149"/>
      <c r="I55" s="67"/>
      <c r="J55" s="67"/>
      <c r="K55" s="67"/>
      <c r="L55" s="60"/>
      <c r="M55" s="67"/>
      <c r="N55" s="149"/>
      <c r="O55" s="67"/>
      <c r="P55" s="67"/>
      <c r="Q55" s="67"/>
      <c r="R55" s="60"/>
      <c r="S55" s="67"/>
      <c r="T55" s="149"/>
      <c r="U55" s="67"/>
      <c r="V55" s="67"/>
      <c r="W55" s="67"/>
      <c r="X55" s="60"/>
      <c r="Y55" s="67"/>
      <c r="Z55" s="149"/>
      <c r="AA55" s="67"/>
      <c r="AB55" s="67"/>
      <c r="AC55" s="67"/>
      <c r="AD55" s="60"/>
      <c r="AE55" s="67"/>
      <c r="AF55" s="149"/>
      <c r="AG55" s="283">
        <f>SUM(AF55,Z55,T55,N55,H55)</f>
        <v>0</v>
      </c>
      <c r="AH55" s="201" t="s">
        <v>53</v>
      </c>
      <c r="AI55" s="22"/>
      <c r="AJ55" s="22"/>
      <c r="AK55" s="23"/>
      <c r="AL55" s="24"/>
      <c r="AM55" s="25"/>
      <c r="AN55" s="26"/>
    </row>
    <row r="56" spans="1:93" s="27" customFormat="1" ht="13.5" outlineLevel="1" thickBot="1" x14ac:dyDescent="0.25">
      <c r="A56" s="222" t="s">
        <v>37</v>
      </c>
      <c r="B56" s="97"/>
      <c r="C56" s="407" t="s">
        <v>55</v>
      </c>
      <c r="D56" s="407"/>
      <c r="E56" s="407"/>
      <c r="F56" s="407"/>
      <c r="G56" s="254">
        <f>IF(H56&gt;=25000,25000,H56)</f>
        <v>0</v>
      </c>
      <c r="H56" s="252">
        <f>ROUND(SUM(H54:H55),0)</f>
        <v>0</v>
      </c>
      <c r="I56" s="408" t="s">
        <v>55</v>
      </c>
      <c r="J56" s="409"/>
      <c r="K56" s="409"/>
      <c r="L56" s="409"/>
      <c r="M56" s="256">
        <f>IF((N56+G56)&gt;=25000,25000-G56,N56)</f>
        <v>0</v>
      </c>
      <c r="N56" s="253">
        <f>ROUND(SUM(N54:N55),0)</f>
        <v>0</v>
      </c>
      <c r="O56" s="408" t="s">
        <v>55</v>
      </c>
      <c r="P56" s="409"/>
      <c r="Q56" s="409"/>
      <c r="R56" s="409"/>
      <c r="S56" s="256">
        <f>IF((T56+M56+G56)&gt;=25000,25000-M56-G56,T56)</f>
        <v>0</v>
      </c>
      <c r="T56" s="253">
        <f>ROUND(SUM(T54:T55),0)</f>
        <v>0</v>
      </c>
      <c r="U56" s="408" t="s">
        <v>55</v>
      </c>
      <c r="V56" s="409"/>
      <c r="W56" s="409"/>
      <c r="X56" s="409"/>
      <c r="Y56" s="256">
        <f>IF((Z56+S56+M56+G56)&gt;=25000,25000-S56-M56-G56,Z56)</f>
        <v>0</v>
      </c>
      <c r="Z56" s="253">
        <f>ROUND(SUM(Z54:Z55),0)</f>
        <v>0</v>
      </c>
      <c r="AA56" s="408" t="s">
        <v>55</v>
      </c>
      <c r="AB56" s="409"/>
      <c r="AC56" s="409"/>
      <c r="AD56" s="409"/>
      <c r="AE56" s="257">
        <f>IF((AF56+Y56+S56+M56+G56)&gt;=25000,25000-Y56-S56-M56-G56,AF56)</f>
        <v>0</v>
      </c>
      <c r="AF56" s="252">
        <f>ROUND(SUM(AF54:AF55),0)</f>
        <v>0</v>
      </c>
      <c r="AG56" s="230">
        <f>SUM(H56,N56,T56,Z56,AF56)</f>
        <v>0</v>
      </c>
      <c r="AH56" s="193" t="s">
        <v>27</v>
      </c>
      <c r="AI56" s="22"/>
      <c r="AJ56" s="22"/>
      <c r="AK56" s="23"/>
      <c r="AL56" s="24"/>
      <c r="AM56" s="25"/>
      <c r="AN56" s="26"/>
    </row>
    <row r="57" spans="1:93" s="34" customFormat="1" outlineLevel="1" x14ac:dyDescent="0.2">
      <c r="A57" s="218" t="s">
        <v>82</v>
      </c>
      <c r="B57" s="62" t="s">
        <v>79</v>
      </c>
      <c r="C57" s="381"/>
      <c r="D57" s="381"/>
      <c r="E57" s="381"/>
      <c r="F57" s="381"/>
      <c r="G57" s="381"/>
      <c r="H57" s="108" t="s">
        <v>3</v>
      </c>
      <c r="I57" s="108"/>
      <c r="J57" s="108"/>
      <c r="K57" s="108"/>
      <c r="L57" s="110"/>
      <c r="M57" s="110"/>
      <c r="N57" s="108" t="s">
        <v>4</v>
      </c>
      <c r="O57" s="108"/>
      <c r="P57" s="108"/>
      <c r="Q57" s="108"/>
      <c r="R57" s="110"/>
      <c r="S57" s="110"/>
      <c r="T57" s="108" t="s">
        <v>5</v>
      </c>
      <c r="U57" s="108"/>
      <c r="V57" s="108"/>
      <c r="W57" s="108"/>
      <c r="X57" s="110"/>
      <c r="Y57" s="110"/>
      <c r="Z57" s="108" t="s">
        <v>6</v>
      </c>
      <c r="AA57" s="108"/>
      <c r="AB57" s="108"/>
      <c r="AC57" s="108"/>
      <c r="AD57" s="110"/>
      <c r="AE57" s="110"/>
      <c r="AF57" s="108" t="s">
        <v>7</v>
      </c>
      <c r="AG57" s="217"/>
      <c r="AH57" s="223"/>
      <c r="AI57" s="28"/>
      <c r="AJ57" s="28"/>
      <c r="AK57" s="29"/>
      <c r="AL57" s="30"/>
      <c r="AM57" s="31"/>
      <c r="AN57" s="32"/>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row>
    <row r="58" spans="1:93" s="33" customFormat="1" outlineLevel="1" x14ac:dyDescent="0.2">
      <c r="A58" s="203" t="s">
        <v>52</v>
      </c>
      <c r="B58" s="224"/>
      <c r="C58" s="66"/>
      <c r="D58" s="64"/>
      <c r="E58" s="64"/>
      <c r="F58" s="64"/>
      <c r="G58" s="221"/>
      <c r="H58" s="147"/>
      <c r="I58" s="67"/>
      <c r="J58" s="67"/>
      <c r="K58" s="67"/>
      <c r="L58" s="60"/>
      <c r="M58" s="67"/>
      <c r="N58" s="147"/>
      <c r="O58" s="67"/>
      <c r="P58" s="67"/>
      <c r="Q58" s="67"/>
      <c r="R58" s="60"/>
      <c r="S58" s="67"/>
      <c r="T58" s="147"/>
      <c r="U58" s="67"/>
      <c r="V58" s="67"/>
      <c r="W58" s="67"/>
      <c r="X58" s="60"/>
      <c r="Y58" s="67"/>
      <c r="Z58" s="147"/>
      <c r="AA58" s="67"/>
      <c r="AB58" s="67"/>
      <c r="AC58" s="67"/>
      <c r="AD58" s="60"/>
      <c r="AE58" s="67"/>
      <c r="AF58" s="147"/>
      <c r="AG58" s="283">
        <f>SUM(AF58,Z58,T58,N58,H58)</f>
        <v>0</v>
      </c>
      <c r="AH58" s="139" t="s">
        <v>52</v>
      </c>
      <c r="AI58" s="28"/>
      <c r="AJ58" s="28"/>
      <c r="AK58" s="35"/>
      <c r="AL58" s="30"/>
      <c r="AM58" s="31"/>
      <c r="AN58" s="32"/>
    </row>
    <row r="59" spans="1:93" s="33" customFormat="1" ht="13.5" outlineLevel="1" thickBot="1" x14ac:dyDescent="0.25">
      <c r="A59" s="203" t="s">
        <v>53</v>
      </c>
      <c r="B59" s="224"/>
      <c r="C59" s="66"/>
      <c r="D59" s="64"/>
      <c r="E59" s="64"/>
      <c r="F59" s="64"/>
      <c r="G59" s="221"/>
      <c r="H59" s="149"/>
      <c r="I59" s="67"/>
      <c r="J59" s="67"/>
      <c r="K59" s="67"/>
      <c r="L59" s="60"/>
      <c r="M59" s="67"/>
      <c r="N59" s="149"/>
      <c r="O59" s="67"/>
      <c r="P59" s="67"/>
      <c r="Q59" s="67"/>
      <c r="R59" s="60"/>
      <c r="S59" s="67"/>
      <c r="T59" s="149"/>
      <c r="U59" s="67"/>
      <c r="V59" s="67"/>
      <c r="W59" s="67"/>
      <c r="X59" s="60"/>
      <c r="Y59" s="67"/>
      <c r="Z59" s="149"/>
      <c r="AA59" s="67"/>
      <c r="AB59" s="67"/>
      <c r="AC59" s="67"/>
      <c r="AD59" s="60"/>
      <c r="AE59" s="67"/>
      <c r="AF59" s="149"/>
      <c r="AG59" s="283">
        <f>SUM(AF59,Z59,T59,N59,H59)</f>
        <v>0</v>
      </c>
      <c r="AH59" s="139" t="s">
        <v>53</v>
      </c>
      <c r="AI59" s="36"/>
      <c r="AJ59" s="36"/>
      <c r="AK59" s="98"/>
      <c r="AL59" s="30"/>
      <c r="AM59" s="31"/>
      <c r="AN59" s="32"/>
    </row>
    <row r="60" spans="1:93" s="33" customFormat="1" ht="13.5" outlineLevel="1" thickBot="1" x14ac:dyDescent="0.25">
      <c r="A60" s="222" t="s">
        <v>38</v>
      </c>
      <c r="B60" s="99"/>
      <c r="C60" s="407" t="s">
        <v>55</v>
      </c>
      <c r="D60" s="407"/>
      <c r="E60" s="407"/>
      <c r="F60" s="407"/>
      <c r="G60" s="254">
        <f>IF(H60&gt;=25000,25000,H60)</f>
        <v>0</v>
      </c>
      <c r="H60" s="252">
        <f>ROUND(SUM(H58:H59),0)</f>
        <v>0</v>
      </c>
      <c r="I60" s="408" t="s">
        <v>55</v>
      </c>
      <c r="J60" s="409"/>
      <c r="K60" s="409"/>
      <c r="L60" s="409"/>
      <c r="M60" s="256">
        <f>IF((N60+G60)&gt;=25000,25000-G60,N60)</f>
        <v>0</v>
      </c>
      <c r="N60" s="253">
        <f>ROUND(SUM(N58:N59),0)</f>
        <v>0</v>
      </c>
      <c r="O60" s="408" t="s">
        <v>55</v>
      </c>
      <c r="P60" s="409"/>
      <c r="Q60" s="409"/>
      <c r="R60" s="409"/>
      <c r="S60" s="256">
        <f>IF((T60+M60+G60)&gt;=25000,25000-M60-G60,T60)</f>
        <v>0</v>
      </c>
      <c r="T60" s="253">
        <f>ROUND(SUM(T58:T59),0)</f>
        <v>0</v>
      </c>
      <c r="U60" s="408" t="s">
        <v>55</v>
      </c>
      <c r="V60" s="409"/>
      <c r="W60" s="409"/>
      <c r="X60" s="409"/>
      <c r="Y60" s="256">
        <f>IF((Z60+S60+M60+G60)&gt;=25000,25000-S60-M60-G60,Z60)</f>
        <v>0</v>
      </c>
      <c r="Z60" s="253">
        <f>ROUND(SUM(Z58:Z59),0)</f>
        <v>0</v>
      </c>
      <c r="AA60" s="408" t="s">
        <v>55</v>
      </c>
      <c r="AB60" s="409"/>
      <c r="AC60" s="409"/>
      <c r="AD60" s="409"/>
      <c r="AE60" s="257">
        <f>IF((AF60+Y60+S60+M60+G60)&gt;=25000,25000-Y60-S60-M60-G60,AF60)</f>
        <v>0</v>
      </c>
      <c r="AF60" s="252">
        <f>ROUND(SUM(AF58:AF59),0)</f>
        <v>0</v>
      </c>
      <c r="AG60" s="230">
        <f>SUM(H60,N60,T60,Z60,AF60)</f>
        <v>0</v>
      </c>
      <c r="AH60" s="193" t="s">
        <v>28</v>
      </c>
      <c r="AI60" s="36"/>
      <c r="AJ60" s="36"/>
      <c r="AK60" s="98"/>
      <c r="AL60" s="30"/>
      <c r="AM60" s="31"/>
      <c r="AN60" s="32"/>
    </row>
    <row r="61" spans="1:93" s="33" customFormat="1" outlineLevel="1" x14ac:dyDescent="0.2">
      <c r="A61" s="218" t="s">
        <v>82</v>
      </c>
      <c r="B61" s="62" t="s">
        <v>80</v>
      </c>
      <c r="C61" s="406"/>
      <c r="D61" s="406"/>
      <c r="E61" s="406"/>
      <c r="F61" s="406"/>
      <c r="G61" s="406"/>
      <c r="H61" s="108" t="s">
        <v>3</v>
      </c>
      <c r="I61" s="108"/>
      <c r="J61" s="108"/>
      <c r="K61" s="108"/>
      <c r="L61" s="110"/>
      <c r="M61" s="110"/>
      <c r="N61" s="108" t="s">
        <v>4</v>
      </c>
      <c r="O61" s="108"/>
      <c r="P61" s="108"/>
      <c r="Q61" s="108"/>
      <c r="R61" s="110"/>
      <c r="S61" s="110"/>
      <c r="T61" s="108" t="s">
        <v>5</v>
      </c>
      <c r="U61" s="108"/>
      <c r="V61" s="108"/>
      <c r="W61" s="108"/>
      <c r="X61" s="110"/>
      <c r="Y61" s="110"/>
      <c r="Z61" s="108" t="s">
        <v>6</v>
      </c>
      <c r="AA61" s="108"/>
      <c r="AB61" s="108"/>
      <c r="AC61" s="108"/>
      <c r="AD61" s="110"/>
      <c r="AE61" s="110"/>
      <c r="AF61" s="108" t="s">
        <v>7</v>
      </c>
      <c r="AG61" s="217"/>
      <c r="AH61" s="193"/>
      <c r="AI61" s="36"/>
      <c r="AJ61" s="36"/>
      <c r="AK61" s="98"/>
      <c r="AL61" s="30"/>
      <c r="AM61" s="31"/>
      <c r="AN61" s="32"/>
    </row>
    <row r="62" spans="1:93" s="33" customFormat="1" outlineLevel="1" x14ac:dyDescent="0.2">
      <c r="A62" s="203" t="s">
        <v>52</v>
      </c>
      <c r="B62" s="225"/>
      <c r="C62" s="66"/>
      <c r="D62" s="64"/>
      <c r="E62" s="64"/>
      <c r="F62" s="64"/>
      <c r="G62" s="221"/>
      <c r="H62" s="147"/>
      <c r="I62" s="67"/>
      <c r="J62" s="67"/>
      <c r="K62" s="67"/>
      <c r="L62" s="60"/>
      <c r="M62" s="67"/>
      <c r="N62" s="147"/>
      <c r="O62" s="67"/>
      <c r="P62" s="67"/>
      <c r="Q62" s="67"/>
      <c r="R62" s="60"/>
      <c r="S62" s="67"/>
      <c r="T62" s="147"/>
      <c r="U62" s="67"/>
      <c r="V62" s="67"/>
      <c r="W62" s="67"/>
      <c r="X62" s="60"/>
      <c r="Y62" s="67"/>
      <c r="Z62" s="147"/>
      <c r="AA62" s="67"/>
      <c r="AB62" s="67"/>
      <c r="AC62" s="67"/>
      <c r="AD62" s="60"/>
      <c r="AE62" s="67"/>
      <c r="AF62" s="147"/>
      <c r="AG62" s="283">
        <f>SUM(AF62,Z62,T62,N62,H62)</f>
        <v>0</v>
      </c>
      <c r="AH62" s="226" t="s">
        <v>52</v>
      </c>
      <c r="AI62" s="36"/>
      <c r="AJ62" s="36"/>
      <c r="AK62" s="98"/>
      <c r="AL62" s="30"/>
      <c r="AM62" s="31"/>
      <c r="AN62" s="32"/>
    </row>
    <row r="63" spans="1:93" s="33" customFormat="1" ht="13.5" outlineLevel="1" thickBot="1" x14ac:dyDescent="0.25">
      <c r="A63" s="203" t="s">
        <v>53</v>
      </c>
      <c r="B63" s="225"/>
      <c r="C63" s="66"/>
      <c r="D63" s="62"/>
      <c r="E63" s="62"/>
      <c r="F63" s="64"/>
      <c r="G63" s="221"/>
      <c r="H63" s="149"/>
      <c r="I63" s="67"/>
      <c r="J63" s="67"/>
      <c r="K63" s="67"/>
      <c r="L63" s="60"/>
      <c r="M63" s="67"/>
      <c r="N63" s="149"/>
      <c r="O63" s="67"/>
      <c r="P63" s="67"/>
      <c r="Q63" s="67"/>
      <c r="R63" s="60"/>
      <c r="S63" s="67"/>
      <c r="T63" s="149"/>
      <c r="U63" s="67"/>
      <c r="V63" s="67"/>
      <c r="W63" s="67"/>
      <c r="X63" s="60"/>
      <c r="Y63" s="67"/>
      <c r="Z63" s="149"/>
      <c r="AA63" s="67"/>
      <c r="AB63" s="67"/>
      <c r="AC63" s="67"/>
      <c r="AD63" s="60"/>
      <c r="AE63" s="67"/>
      <c r="AF63" s="149"/>
      <c r="AG63" s="283">
        <f>SUM(AF63,Z63,T63,N63,H63)</f>
        <v>0</v>
      </c>
      <c r="AH63" s="226" t="s">
        <v>53</v>
      </c>
      <c r="AI63" s="36"/>
      <c r="AJ63" s="36"/>
      <c r="AK63" s="98"/>
      <c r="AL63" s="30"/>
      <c r="AM63" s="31"/>
      <c r="AN63" s="32"/>
    </row>
    <row r="64" spans="1:93" s="33" customFormat="1" ht="13.5" outlineLevel="1" thickBot="1" x14ac:dyDescent="0.25">
      <c r="A64" s="222" t="s">
        <v>39</v>
      </c>
      <c r="B64" s="100"/>
      <c r="C64" s="407" t="s">
        <v>55</v>
      </c>
      <c r="D64" s="407"/>
      <c r="E64" s="407"/>
      <c r="F64" s="407"/>
      <c r="G64" s="254">
        <f>IF(H64&gt;=25000,25000,H64)</f>
        <v>0</v>
      </c>
      <c r="H64" s="252">
        <f>ROUND(SUM(H62:H63),0)</f>
        <v>0</v>
      </c>
      <c r="I64" s="408" t="s">
        <v>55</v>
      </c>
      <c r="J64" s="409"/>
      <c r="K64" s="409"/>
      <c r="L64" s="409"/>
      <c r="M64" s="256">
        <f>IF((N64+G64)&gt;=25000,25000-G64,N64)</f>
        <v>0</v>
      </c>
      <c r="N64" s="253">
        <f>ROUND(SUM(N62:N63),0)</f>
        <v>0</v>
      </c>
      <c r="O64" s="408" t="s">
        <v>55</v>
      </c>
      <c r="P64" s="409"/>
      <c r="Q64" s="409"/>
      <c r="R64" s="409"/>
      <c r="S64" s="256">
        <f>IF((T64+M64+G64)&gt;=25000,25000-M64-G64,T64)</f>
        <v>0</v>
      </c>
      <c r="T64" s="253">
        <f>ROUND(SUM(T62:T63),0)</f>
        <v>0</v>
      </c>
      <c r="U64" s="408" t="s">
        <v>55</v>
      </c>
      <c r="V64" s="409"/>
      <c r="W64" s="409"/>
      <c r="X64" s="409"/>
      <c r="Y64" s="256">
        <f>IF((Z64+S64+M64+G64)&gt;=25000,25000-S64-M64-G64,Z64)</f>
        <v>0</v>
      </c>
      <c r="Z64" s="253">
        <f>ROUND(SUM(Z62:Z63),0)</f>
        <v>0</v>
      </c>
      <c r="AA64" s="408" t="s">
        <v>55</v>
      </c>
      <c r="AB64" s="409"/>
      <c r="AC64" s="409"/>
      <c r="AD64" s="409"/>
      <c r="AE64" s="257">
        <f>IF((AF64+Y64+S64+M64+G64)&gt;=25000,25000-Y64-S64-M64-G64,AF64)</f>
        <v>0</v>
      </c>
      <c r="AF64" s="252">
        <f>ROUND(SUM(AF62:AF63),0)</f>
        <v>0</v>
      </c>
      <c r="AG64" s="230">
        <f>SUM(H64,N64,T64,Z64,AF64)</f>
        <v>0</v>
      </c>
      <c r="AH64" s="193" t="s">
        <v>29</v>
      </c>
      <c r="AI64" s="36"/>
      <c r="AJ64" s="36"/>
      <c r="AK64" s="98"/>
      <c r="AL64" s="30"/>
      <c r="AM64" s="31"/>
      <c r="AN64" s="32"/>
    </row>
    <row r="65" spans="1:93" s="33" customFormat="1" outlineLevel="1" x14ac:dyDescent="0.2">
      <c r="A65" s="218" t="s">
        <v>82</v>
      </c>
      <c r="B65" s="62" t="s">
        <v>81</v>
      </c>
      <c r="C65" s="406"/>
      <c r="D65" s="406"/>
      <c r="E65" s="406"/>
      <c r="F65" s="406"/>
      <c r="G65" s="406"/>
      <c r="H65" s="108" t="s">
        <v>3</v>
      </c>
      <c r="I65" s="108"/>
      <c r="J65" s="108"/>
      <c r="K65" s="108"/>
      <c r="L65" s="110"/>
      <c r="M65" s="110"/>
      <c r="N65" s="108" t="s">
        <v>4</v>
      </c>
      <c r="O65" s="108"/>
      <c r="P65" s="108"/>
      <c r="Q65" s="108"/>
      <c r="R65" s="110"/>
      <c r="S65" s="110"/>
      <c r="T65" s="108" t="s">
        <v>5</v>
      </c>
      <c r="U65" s="108"/>
      <c r="V65" s="108"/>
      <c r="W65" s="108"/>
      <c r="X65" s="110"/>
      <c r="Y65" s="110"/>
      <c r="Z65" s="108" t="s">
        <v>6</v>
      </c>
      <c r="AA65" s="108"/>
      <c r="AB65" s="108"/>
      <c r="AC65" s="108"/>
      <c r="AD65" s="110"/>
      <c r="AE65" s="110"/>
      <c r="AF65" s="108" t="s">
        <v>7</v>
      </c>
      <c r="AG65" s="217"/>
      <c r="AH65" s="193"/>
      <c r="AI65" s="36"/>
      <c r="AJ65" s="36"/>
      <c r="AK65" s="98"/>
      <c r="AL65" s="30"/>
      <c r="AM65" s="31"/>
      <c r="AN65" s="32"/>
    </row>
    <row r="66" spans="1:93" s="33" customFormat="1" outlineLevel="1" x14ac:dyDescent="0.2">
      <c r="A66" s="203" t="s">
        <v>52</v>
      </c>
      <c r="B66" s="225"/>
      <c r="C66" s="66"/>
      <c r="D66" s="64"/>
      <c r="E66" s="64"/>
      <c r="F66" s="64"/>
      <c r="G66" s="221"/>
      <c r="H66" s="147"/>
      <c r="I66" s="67"/>
      <c r="J66" s="67"/>
      <c r="K66" s="67"/>
      <c r="L66" s="60"/>
      <c r="M66" s="67"/>
      <c r="N66" s="147"/>
      <c r="O66" s="67"/>
      <c r="P66" s="67"/>
      <c r="Q66" s="67"/>
      <c r="R66" s="60"/>
      <c r="S66" s="67"/>
      <c r="T66" s="147"/>
      <c r="U66" s="67"/>
      <c r="V66" s="67"/>
      <c r="W66" s="67"/>
      <c r="X66" s="60"/>
      <c r="Y66" s="67"/>
      <c r="Z66" s="147"/>
      <c r="AA66" s="67"/>
      <c r="AB66" s="67"/>
      <c r="AC66" s="67"/>
      <c r="AD66" s="60"/>
      <c r="AE66" s="67"/>
      <c r="AF66" s="147"/>
      <c r="AG66" s="283">
        <f>SUM(AF66,Z66,T66,N66,H66)</f>
        <v>0</v>
      </c>
      <c r="AH66" s="226" t="s">
        <v>52</v>
      </c>
      <c r="AI66" s="36"/>
      <c r="AJ66" s="36"/>
      <c r="AK66" s="98"/>
      <c r="AL66" s="30"/>
      <c r="AM66" s="31"/>
      <c r="AN66" s="32"/>
    </row>
    <row r="67" spans="1:93" s="33" customFormat="1" ht="13.5" outlineLevel="1" thickBot="1" x14ac:dyDescent="0.25">
      <c r="A67" s="203" t="s">
        <v>53</v>
      </c>
      <c r="B67" s="225"/>
      <c r="C67" s="66"/>
      <c r="D67" s="62"/>
      <c r="E67" s="62"/>
      <c r="F67" s="64"/>
      <c r="G67" s="221"/>
      <c r="H67" s="149"/>
      <c r="I67" s="67"/>
      <c r="J67" s="67"/>
      <c r="K67" s="67"/>
      <c r="L67" s="60"/>
      <c r="M67" s="67"/>
      <c r="N67" s="149"/>
      <c r="O67" s="67"/>
      <c r="P67" s="67"/>
      <c r="Q67" s="67"/>
      <c r="R67" s="60"/>
      <c r="S67" s="67"/>
      <c r="T67" s="149"/>
      <c r="U67" s="67"/>
      <c r="V67" s="67"/>
      <c r="W67" s="67"/>
      <c r="X67" s="60"/>
      <c r="Y67" s="67"/>
      <c r="Z67" s="149"/>
      <c r="AA67" s="67"/>
      <c r="AB67" s="67"/>
      <c r="AC67" s="67"/>
      <c r="AD67" s="60"/>
      <c r="AE67" s="67"/>
      <c r="AF67" s="149"/>
      <c r="AG67" s="283">
        <f>SUM(AF67,Z67,T67,N67,H67)</f>
        <v>0</v>
      </c>
      <c r="AH67" s="226" t="s">
        <v>53</v>
      </c>
      <c r="AI67" s="36"/>
      <c r="AJ67" s="36"/>
      <c r="AK67" s="98"/>
      <c r="AL67" s="30"/>
      <c r="AM67" s="31"/>
      <c r="AN67" s="32"/>
    </row>
    <row r="68" spans="1:93" s="33" customFormat="1" ht="13.5" outlineLevel="1" thickBot="1" x14ac:dyDescent="0.25">
      <c r="A68" s="222" t="s">
        <v>40</v>
      </c>
      <c r="B68" s="100"/>
      <c r="C68" s="407" t="s">
        <v>55</v>
      </c>
      <c r="D68" s="407"/>
      <c r="E68" s="407"/>
      <c r="F68" s="407"/>
      <c r="G68" s="254">
        <f>IF(H68&gt;=25000,25000,H68)</f>
        <v>0</v>
      </c>
      <c r="H68" s="252">
        <f>ROUND(SUM(H66:H67),0)</f>
        <v>0</v>
      </c>
      <c r="I68" s="408" t="s">
        <v>55</v>
      </c>
      <c r="J68" s="409"/>
      <c r="K68" s="409"/>
      <c r="L68" s="409"/>
      <c r="M68" s="256">
        <f>IF((N68+G68)&gt;=25000,25000-G68,N68)</f>
        <v>0</v>
      </c>
      <c r="N68" s="253">
        <f>ROUND(SUM(N66:N67),0)</f>
        <v>0</v>
      </c>
      <c r="O68" s="408" t="s">
        <v>55</v>
      </c>
      <c r="P68" s="409"/>
      <c r="Q68" s="409"/>
      <c r="R68" s="409"/>
      <c r="S68" s="256">
        <f>IF((T68+M68+G68)&gt;=25000,25000-M68-G68,T68)</f>
        <v>0</v>
      </c>
      <c r="T68" s="253">
        <f>ROUND(SUM(T66:T67),0)</f>
        <v>0</v>
      </c>
      <c r="U68" s="408" t="s">
        <v>55</v>
      </c>
      <c r="V68" s="409"/>
      <c r="W68" s="409"/>
      <c r="X68" s="409"/>
      <c r="Y68" s="256">
        <f>IF((Z68+S68+M68+G68)&gt;=25000,25000-S68-M68-G68,Z68)</f>
        <v>0</v>
      </c>
      <c r="Z68" s="253">
        <f>ROUND(SUM(Z66:Z67),0)</f>
        <v>0</v>
      </c>
      <c r="AA68" s="408" t="s">
        <v>55</v>
      </c>
      <c r="AB68" s="409"/>
      <c r="AC68" s="409"/>
      <c r="AD68" s="409"/>
      <c r="AE68" s="257">
        <f>IF((AF68+Y68+S68+M68+G68)&gt;=25000,25000-Y68-S68-M68-G68,AF68)</f>
        <v>0</v>
      </c>
      <c r="AF68" s="252">
        <f>ROUND(SUM(AF66:AF67),0)</f>
        <v>0</v>
      </c>
      <c r="AG68" s="230">
        <f>SUM(H68,N68,T68,Z68,AF68)</f>
        <v>0</v>
      </c>
      <c r="AH68" s="193" t="s">
        <v>34</v>
      </c>
      <c r="AI68" s="36"/>
      <c r="AJ68" s="36"/>
      <c r="AK68" s="98"/>
      <c r="AL68" s="30"/>
      <c r="AM68" s="31"/>
      <c r="AN68" s="32"/>
    </row>
    <row r="69" spans="1:93" s="40" customFormat="1" outlineLevel="1" x14ac:dyDescent="0.2">
      <c r="A69" s="218" t="s">
        <v>82</v>
      </c>
      <c r="B69" s="62" t="s">
        <v>133</v>
      </c>
      <c r="C69" s="406"/>
      <c r="D69" s="406"/>
      <c r="E69" s="406"/>
      <c r="F69" s="406"/>
      <c r="G69" s="406"/>
      <c r="H69" s="108" t="s">
        <v>3</v>
      </c>
      <c r="I69" s="108"/>
      <c r="J69" s="108"/>
      <c r="K69" s="108"/>
      <c r="L69" s="110"/>
      <c r="M69" s="110"/>
      <c r="N69" s="108" t="s">
        <v>4</v>
      </c>
      <c r="O69" s="108"/>
      <c r="P69" s="108"/>
      <c r="Q69" s="108"/>
      <c r="R69" s="110"/>
      <c r="S69" s="110"/>
      <c r="T69" s="108" t="s">
        <v>5</v>
      </c>
      <c r="U69" s="108"/>
      <c r="V69" s="108"/>
      <c r="W69" s="108"/>
      <c r="X69" s="110"/>
      <c r="Y69" s="110"/>
      <c r="Z69" s="108" t="s">
        <v>6</v>
      </c>
      <c r="AA69" s="108"/>
      <c r="AB69" s="108"/>
      <c r="AC69" s="108"/>
      <c r="AD69" s="110"/>
      <c r="AE69" s="110"/>
      <c r="AF69" s="108" t="s">
        <v>7</v>
      </c>
      <c r="AG69" s="217"/>
      <c r="AH69" s="227"/>
      <c r="AI69" s="101"/>
      <c r="AJ69" s="101"/>
      <c r="AK69" s="101"/>
      <c r="AL69" s="102"/>
      <c r="AM69" s="37"/>
      <c r="AN69" s="38"/>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row>
    <row r="70" spans="1:93" s="42" customFormat="1" outlineLevel="1" x14ac:dyDescent="0.2">
      <c r="A70" s="203" t="s">
        <v>52</v>
      </c>
      <c r="B70" s="225"/>
      <c r="C70" s="66"/>
      <c r="D70" s="64"/>
      <c r="E70" s="64"/>
      <c r="F70" s="64"/>
      <c r="G70" s="221"/>
      <c r="H70" s="147"/>
      <c r="I70" s="67"/>
      <c r="J70" s="67"/>
      <c r="K70" s="67"/>
      <c r="L70" s="60"/>
      <c r="M70" s="67"/>
      <c r="N70" s="147"/>
      <c r="O70" s="67"/>
      <c r="P70" s="67"/>
      <c r="Q70" s="67"/>
      <c r="R70" s="60"/>
      <c r="S70" s="67"/>
      <c r="T70" s="147"/>
      <c r="U70" s="67"/>
      <c r="V70" s="67"/>
      <c r="W70" s="67"/>
      <c r="X70" s="60"/>
      <c r="Y70" s="67"/>
      <c r="Z70" s="147"/>
      <c r="AA70" s="67"/>
      <c r="AB70" s="67"/>
      <c r="AC70" s="67"/>
      <c r="AD70" s="60"/>
      <c r="AE70" s="67"/>
      <c r="AF70" s="147"/>
      <c r="AG70" s="283">
        <f>SUM(AF70,Z70,T70,N70,H70)</f>
        <v>0</v>
      </c>
      <c r="AH70" s="226" t="s">
        <v>52</v>
      </c>
      <c r="AI70" s="41"/>
      <c r="AL70" s="41"/>
      <c r="AM70" s="43"/>
      <c r="AN70" s="44"/>
    </row>
    <row r="71" spans="1:93" s="39" customFormat="1" ht="13.5" outlineLevel="1" thickBot="1" x14ac:dyDescent="0.25">
      <c r="A71" s="203" t="s">
        <v>53</v>
      </c>
      <c r="B71" s="225"/>
      <c r="C71" s="66"/>
      <c r="D71" s="62"/>
      <c r="E71" s="62"/>
      <c r="F71" s="64"/>
      <c r="G71" s="221"/>
      <c r="H71" s="149"/>
      <c r="I71" s="67"/>
      <c r="J71" s="67"/>
      <c r="K71" s="67"/>
      <c r="L71" s="60"/>
      <c r="M71" s="67"/>
      <c r="N71" s="149"/>
      <c r="O71" s="67"/>
      <c r="P71" s="67"/>
      <c r="Q71" s="67"/>
      <c r="R71" s="60"/>
      <c r="S71" s="67"/>
      <c r="T71" s="149"/>
      <c r="U71" s="67"/>
      <c r="V71" s="67"/>
      <c r="W71" s="67"/>
      <c r="X71" s="60"/>
      <c r="Y71" s="67"/>
      <c r="Z71" s="149"/>
      <c r="AA71" s="67"/>
      <c r="AB71" s="67"/>
      <c r="AC71" s="67"/>
      <c r="AD71" s="60"/>
      <c r="AE71" s="67"/>
      <c r="AF71" s="149"/>
      <c r="AG71" s="283">
        <f>SUM(AF71,Z71,T71,N71,H71)</f>
        <v>0</v>
      </c>
      <c r="AH71" s="226" t="s">
        <v>53</v>
      </c>
      <c r="AI71" s="45"/>
      <c r="AJ71" s="45"/>
      <c r="AK71" s="46"/>
      <c r="AL71" s="47"/>
      <c r="AM71" s="37"/>
      <c r="AN71" s="38"/>
    </row>
    <row r="72" spans="1:93" s="40" customFormat="1" ht="13.5" outlineLevel="1" thickBot="1" x14ac:dyDescent="0.25">
      <c r="A72" s="204" t="s">
        <v>134</v>
      </c>
      <c r="B72" s="68"/>
      <c r="C72" s="411" t="s">
        <v>55</v>
      </c>
      <c r="D72" s="411"/>
      <c r="E72" s="411"/>
      <c r="F72" s="411"/>
      <c r="G72" s="255">
        <f>IF(H72&gt;=25000,25000,H72)</f>
        <v>0</v>
      </c>
      <c r="H72" s="252">
        <f>ROUND(SUM(H70:H71),0)</f>
        <v>0</v>
      </c>
      <c r="I72" s="404" t="s">
        <v>55</v>
      </c>
      <c r="J72" s="405"/>
      <c r="K72" s="405"/>
      <c r="L72" s="405"/>
      <c r="M72" s="173">
        <f>IF((N72+G72)&gt;=25000,25000-G72,N72)</f>
        <v>0</v>
      </c>
      <c r="N72" s="252">
        <f>ROUND(SUM(N70:N71),0)</f>
        <v>0</v>
      </c>
      <c r="O72" s="404" t="s">
        <v>55</v>
      </c>
      <c r="P72" s="405"/>
      <c r="Q72" s="405"/>
      <c r="R72" s="405"/>
      <c r="S72" s="173">
        <f>IF((T72+M72+G72)&gt;=25000,25000-M72-G72,T72)</f>
        <v>0</v>
      </c>
      <c r="T72" s="252">
        <f>ROUND(SUM(T70:T71),0)</f>
        <v>0</v>
      </c>
      <c r="U72" s="404" t="s">
        <v>55</v>
      </c>
      <c r="V72" s="405"/>
      <c r="W72" s="405"/>
      <c r="X72" s="405"/>
      <c r="Y72" s="173">
        <f>IF((Z72+S72+M72+G72)&gt;=25000,25000-S72-M72-G72,Z72)</f>
        <v>0</v>
      </c>
      <c r="Z72" s="252">
        <f>ROUND(SUM(Z70:Z71),0)</f>
        <v>0</v>
      </c>
      <c r="AA72" s="404" t="s">
        <v>55</v>
      </c>
      <c r="AB72" s="405"/>
      <c r="AC72" s="405"/>
      <c r="AD72" s="405"/>
      <c r="AE72" s="173">
        <f>IF((AF72+Y72+S72+M72+G72)&gt;=25000,25000-Y72-S72-M72-G72,AF72)</f>
        <v>0</v>
      </c>
      <c r="AF72" s="252">
        <f>ROUND(SUM(AF70:AF71),0)</f>
        <v>0</v>
      </c>
      <c r="AG72" s="229">
        <f>SUM(H72,N72,T72,Z72,AF72)</f>
        <v>0</v>
      </c>
      <c r="AH72" s="193" t="s">
        <v>135</v>
      </c>
      <c r="AI72" s="45"/>
      <c r="AJ72" s="45"/>
      <c r="AK72" s="46"/>
      <c r="AL72" s="47"/>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39" customFormat="1" ht="13.5" thickTop="1" x14ac:dyDescent="0.2">
      <c r="A73" s="288" t="s">
        <v>74</v>
      </c>
      <c r="B73" s="237"/>
      <c r="C73" s="363"/>
      <c r="D73" s="363"/>
      <c r="E73" s="363"/>
      <c r="F73" s="363"/>
      <c r="G73" s="363"/>
      <c r="H73" s="238" t="s">
        <v>3</v>
      </c>
      <c r="I73" s="410"/>
      <c r="J73" s="410"/>
      <c r="K73" s="410"/>
      <c r="L73" s="410"/>
      <c r="M73" s="410"/>
      <c r="N73" s="238" t="s">
        <v>4</v>
      </c>
      <c r="O73" s="410"/>
      <c r="P73" s="410"/>
      <c r="Q73" s="410"/>
      <c r="R73" s="410"/>
      <c r="S73" s="410"/>
      <c r="T73" s="238" t="s">
        <v>5</v>
      </c>
      <c r="U73" s="410"/>
      <c r="V73" s="410"/>
      <c r="W73" s="410"/>
      <c r="X73" s="410"/>
      <c r="Y73" s="410"/>
      <c r="Z73" s="238" t="s">
        <v>6</v>
      </c>
      <c r="AA73" s="410"/>
      <c r="AB73" s="410"/>
      <c r="AC73" s="410"/>
      <c r="AD73" s="410"/>
      <c r="AE73" s="410"/>
      <c r="AF73" s="251" t="s">
        <v>7</v>
      </c>
      <c r="AG73" s="287" t="s">
        <v>64</v>
      </c>
      <c r="AH73" s="228"/>
      <c r="AI73" s="45"/>
      <c r="AJ73" s="45"/>
      <c r="AK73" s="46"/>
      <c r="AL73" s="47"/>
      <c r="AM73" s="37"/>
      <c r="AN73" s="38"/>
    </row>
    <row r="74" spans="1:93" x14ac:dyDescent="0.2">
      <c r="A74" s="395" t="s">
        <v>9</v>
      </c>
      <c r="B74" s="382"/>
      <c r="C74" s="382"/>
      <c r="D74" s="382"/>
      <c r="E74" s="382"/>
      <c r="F74" s="382"/>
      <c r="G74" s="396"/>
      <c r="H74" s="239">
        <f>SUM(H51,H40,H33,H30,H27,H56,H60,H64,H68,H72)</f>
        <v>0</v>
      </c>
      <c r="I74" s="403" t="s">
        <v>9</v>
      </c>
      <c r="J74" s="393"/>
      <c r="K74" s="393"/>
      <c r="L74" s="393"/>
      <c r="M74" s="394"/>
      <c r="N74" s="239">
        <f>SUM(N51,N40,N33,N30,N27,N56,N60,N64,N68,N72)</f>
        <v>0</v>
      </c>
      <c r="O74" s="403" t="s">
        <v>9</v>
      </c>
      <c r="P74" s="393"/>
      <c r="Q74" s="393"/>
      <c r="R74" s="393"/>
      <c r="S74" s="394"/>
      <c r="T74" s="239">
        <f>SUM(T51,T40,T33,T30,T27,T56,T60,T64,T68,T72)</f>
        <v>0</v>
      </c>
      <c r="U74" s="403" t="s">
        <v>9</v>
      </c>
      <c r="V74" s="393"/>
      <c r="W74" s="393"/>
      <c r="X74" s="393"/>
      <c r="Y74" s="394"/>
      <c r="Z74" s="239">
        <f>SUM(Z51,Z40,Z33,Z30,Z27,Z56,Z60,Z64,Z68,Z72)</f>
        <v>0</v>
      </c>
      <c r="AA74" s="403" t="s">
        <v>9</v>
      </c>
      <c r="AB74" s="393"/>
      <c r="AC74" s="393"/>
      <c r="AD74" s="393"/>
      <c r="AE74" s="394"/>
      <c r="AF74" s="239">
        <f>SUM(AF51,AF40,AF33,AF30,AF27,AF56,AF60,AF64,AF68,AF72)</f>
        <v>0</v>
      </c>
      <c r="AG74" s="285">
        <f>H74+N74+T74+Z74+AF74</f>
        <v>0</v>
      </c>
      <c r="AH74" s="275" t="s">
        <v>9</v>
      </c>
      <c r="AI74" s="103"/>
      <c r="AJ74" s="103"/>
      <c r="AK74" s="103"/>
    </row>
    <row r="75" spans="1:93" x14ac:dyDescent="0.2">
      <c r="A75" s="395" t="s">
        <v>63</v>
      </c>
      <c r="B75" s="382"/>
      <c r="C75" s="382"/>
      <c r="D75" s="382"/>
      <c r="E75" s="382"/>
      <c r="F75" s="382"/>
      <c r="G75" s="396"/>
      <c r="H75" s="240">
        <f>H74-H55-H59-H63-H67-H71</f>
        <v>0</v>
      </c>
      <c r="I75" s="403" t="s">
        <v>62</v>
      </c>
      <c r="J75" s="393"/>
      <c r="K75" s="393"/>
      <c r="L75" s="393"/>
      <c r="M75" s="394"/>
      <c r="N75" s="240">
        <f>N74-N55-N59-N63-N67-N71</f>
        <v>0</v>
      </c>
      <c r="O75" s="403" t="s">
        <v>62</v>
      </c>
      <c r="P75" s="393"/>
      <c r="Q75" s="393"/>
      <c r="R75" s="393"/>
      <c r="S75" s="394"/>
      <c r="T75" s="240">
        <f>T74-T55-T59-T63-T67-T71</f>
        <v>0</v>
      </c>
      <c r="U75" s="403" t="s">
        <v>62</v>
      </c>
      <c r="V75" s="393"/>
      <c r="W75" s="393"/>
      <c r="X75" s="393"/>
      <c r="Y75" s="394"/>
      <c r="Z75" s="240">
        <f>Z74-Z55-Z59-Z63-Z67-Z71</f>
        <v>0</v>
      </c>
      <c r="AA75" s="403" t="s">
        <v>62</v>
      </c>
      <c r="AB75" s="393"/>
      <c r="AC75" s="393"/>
      <c r="AD75" s="393"/>
      <c r="AE75" s="394"/>
      <c r="AF75" s="240">
        <f>AF74-AF55-AF59-AF63-AF67-AF71</f>
        <v>0</v>
      </c>
      <c r="AG75" s="285">
        <f>H75+N75+T75+Z75+AF75</f>
        <v>0</v>
      </c>
      <c r="AH75" s="275" t="s">
        <v>62</v>
      </c>
      <c r="AI75" s="103"/>
      <c r="AJ75" s="103"/>
      <c r="AK75" s="103"/>
    </row>
    <row r="76" spans="1:93" x14ac:dyDescent="0.2">
      <c r="A76" s="395" t="s">
        <v>123</v>
      </c>
      <c r="B76" s="382"/>
      <c r="C76" s="382"/>
      <c r="D76" s="382"/>
      <c r="E76" s="382"/>
      <c r="F76" s="382"/>
      <c r="G76" s="396"/>
      <c r="H76" s="240">
        <f>SUM(H27,H33,H51,G56,G60,G64,G68,G72)-SUM(H45:H46)</f>
        <v>0</v>
      </c>
      <c r="I76" s="403" t="s">
        <v>114</v>
      </c>
      <c r="J76" s="393"/>
      <c r="K76" s="393"/>
      <c r="L76" s="393"/>
      <c r="M76" s="394"/>
      <c r="N76" s="240">
        <f>SUM(N27,N33,N51,M56,M60,M64,M68,M72)-SUM(N45:N46)</f>
        <v>0</v>
      </c>
      <c r="O76" s="403" t="s">
        <v>114</v>
      </c>
      <c r="P76" s="393"/>
      <c r="Q76" s="393"/>
      <c r="R76" s="393"/>
      <c r="S76" s="394"/>
      <c r="T76" s="240">
        <f>SUM(T27,T33,T51,S56,S60,S64,S68,S72)-SUM(T45:T46)</f>
        <v>0</v>
      </c>
      <c r="U76" s="403" t="s">
        <v>114</v>
      </c>
      <c r="V76" s="393"/>
      <c r="W76" s="393"/>
      <c r="X76" s="393"/>
      <c r="Y76" s="394"/>
      <c r="Z76" s="240">
        <f>SUM(Z27,Z33,Z51,Y56,Y60,Y64,Y68,Y72)-SUM(Z45:Z46)</f>
        <v>0</v>
      </c>
      <c r="AA76" s="403" t="s">
        <v>114</v>
      </c>
      <c r="AB76" s="393"/>
      <c r="AC76" s="393"/>
      <c r="AD76" s="393"/>
      <c r="AE76" s="394"/>
      <c r="AF76" s="240">
        <f>SUM(AF27,AF33,AF51,AE56,AE60,AE64,AE68,AE72)-SUM(AF45:AF46)</f>
        <v>0</v>
      </c>
      <c r="AG76" s="285">
        <f>H76+N76+T76+Z76+AF76</f>
        <v>0</v>
      </c>
      <c r="AH76" s="275" t="s">
        <v>123</v>
      </c>
      <c r="AI76" s="103"/>
      <c r="AJ76" s="103"/>
      <c r="AK76" s="103"/>
    </row>
    <row r="77" spans="1:93" ht="13.5" thickBot="1" x14ac:dyDescent="0.25">
      <c r="A77" s="390" t="s">
        <v>54</v>
      </c>
      <c r="B77" s="391"/>
      <c r="C77" s="391"/>
      <c r="D77" s="391"/>
      <c r="E77" s="391"/>
      <c r="F77" s="391"/>
      <c r="G77" s="392"/>
      <c r="H77" s="241">
        <f>ROUND(H76*$N$6,0)</f>
        <v>0</v>
      </c>
      <c r="I77" s="403" t="s">
        <v>54</v>
      </c>
      <c r="J77" s="393"/>
      <c r="K77" s="393"/>
      <c r="L77" s="393"/>
      <c r="M77" s="394"/>
      <c r="N77" s="241">
        <f>ROUND(N76*$N$6,0)</f>
        <v>0</v>
      </c>
      <c r="O77" s="403" t="s">
        <v>54</v>
      </c>
      <c r="P77" s="393"/>
      <c r="Q77" s="393"/>
      <c r="R77" s="393"/>
      <c r="S77" s="394"/>
      <c r="T77" s="241">
        <f>ROUND(T76*$N$6,0)</f>
        <v>0</v>
      </c>
      <c r="U77" s="403" t="s">
        <v>54</v>
      </c>
      <c r="V77" s="393"/>
      <c r="W77" s="393"/>
      <c r="X77" s="393"/>
      <c r="Y77" s="394"/>
      <c r="Z77" s="241">
        <f>ROUND(Z76*$N$6,0)</f>
        <v>0</v>
      </c>
      <c r="AA77" s="403" t="s">
        <v>54</v>
      </c>
      <c r="AB77" s="393"/>
      <c r="AC77" s="393"/>
      <c r="AD77" s="393"/>
      <c r="AE77" s="394"/>
      <c r="AF77" s="241">
        <f>ROUND(AF76*$N$6,0)</f>
        <v>0</v>
      </c>
      <c r="AG77" s="285">
        <f>H77+N77+T77+Z77+AF77</f>
        <v>0</v>
      </c>
      <c r="AH77" s="275" t="s">
        <v>54</v>
      </c>
      <c r="AI77" s="103"/>
      <c r="AJ77" s="103"/>
      <c r="AK77" s="103"/>
    </row>
    <row r="78" spans="1:93" s="10" customFormat="1" ht="13.5" thickBot="1" x14ac:dyDescent="0.25">
      <c r="A78" s="360" t="s">
        <v>10</v>
      </c>
      <c r="B78" s="361"/>
      <c r="C78" s="361"/>
      <c r="D78" s="361"/>
      <c r="E78" s="361"/>
      <c r="F78" s="361"/>
      <c r="G78" s="362"/>
      <c r="H78" s="230">
        <f>H74+H77</f>
        <v>0</v>
      </c>
      <c r="I78" s="412" t="s">
        <v>10</v>
      </c>
      <c r="J78" s="377"/>
      <c r="K78" s="377"/>
      <c r="L78" s="377"/>
      <c r="M78" s="378"/>
      <c r="N78" s="230">
        <f>N74+N77</f>
        <v>0</v>
      </c>
      <c r="O78" s="412" t="s">
        <v>10</v>
      </c>
      <c r="P78" s="377"/>
      <c r="Q78" s="377"/>
      <c r="R78" s="377"/>
      <c r="S78" s="378"/>
      <c r="T78" s="230">
        <f>T74+T77</f>
        <v>0</v>
      </c>
      <c r="U78" s="412" t="s">
        <v>10</v>
      </c>
      <c r="V78" s="377"/>
      <c r="W78" s="377"/>
      <c r="X78" s="377"/>
      <c r="Y78" s="378"/>
      <c r="Z78" s="230">
        <f>Z74+Z77</f>
        <v>0</v>
      </c>
      <c r="AA78" s="412" t="s">
        <v>10</v>
      </c>
      <c r="AB78" s="377"/>
      <c r="AC78" s="377"/>
      <c r="AD78" s="377"/>
      <c r="AE78" s="378"/>
      <c r="AF78" s="230">
        <f>AF74+AF77</f>
        <v>0</v>
      </c>
      <c r="AG78" s="286">
        <f>H78+N78+T78+Z78+AF78</f>
        <v>0</v>
      </c>
      <c r="AH78" s="276" t="s">
        <v>10</v>
      </c>
      <c r="AI78" s="103"/>
      <c r="AJ78" s="103"/>
      <c r="AK78" s="103"/>
      <c r="AL78" s="9"/>
    </row>
    <row r="79" spans="1:93" x14ac:dyDescent="0.2">
      <c r="G79" s="84"/>
      <c r="H79" s="84"/>
      <c r="I79" s="84"/>
      <c r="J79" s="84"/>
      <c r="K79" s="84"/>
      <c r="L79" s="84"/>
      <c r="M79" s="84"/>
      <c r="N79" s="84"/>
      <c r="O79" s="84"/>
      <c r="P79" s="84"/>
      <c r="Q79" s="84"/>
      <c r="R79" s="85"/>
      <c r="S79" s="84"/>
      <c r="T79" s="84"/>
      <c r="U79" s="84"/>
      <c r="V79" s="84"/>
      <c r="W79" s="84"/>
      <c r="X79" s="84"/>
      <c r="Y79" s="84"/>
      <c r="Z79" s="84"/>
      <c r="AA79" s="84"/>
      <c r="AB79" s="84"/>
      <c r="AC79" s="84"/>
      <c r="AD79" s="84"/>
      <c r="AE79" s="84"/>
      <c r="AF79" s="84"/>
      <c r="AG79" s="104"/>
    </row>
    <row r="80" spans="1:93" hidden="1" outlineLevel="1" x14ac:dyDescent="0.2">
      <c r="A80" s="289" t="s">
        <v>127</v>
      </c>
      <c r="B80" s="290"/>
      <c r="C80" s="290"/>
      <c r="D80" s="290"/>
      <c r="E80" s="290"/>
      <c r="F80" s="290"/>
      <c r="G80" s="290"/>
      <c r="H80" s="291" t="s">
        <v>3</v>
      </c>
      <c r="I80" s="291"/>
      <c r="J80" s="291"/>
      <c r="K80" s="291"/>
      <c r="L80" s="291"/>
      <c r="M80" s="291"/>
      <c r="N80" s="291" t="s">
        <v>4</v>
      </c>
      <c r="O80" s="291"/>
      <c r="P80" s="291"/>
      <c r="Q80" s="291"/>
      <c r="R80" s="291"/>
      <c r="S80" s="291"/>
      <c r="T80" s="291" t="s">
        <v>5</v>
      </c>
      <c r="U80" s="291"/>
      <c r="V80" s="291"/>
      <c r="W80" s="291"/>
      <c r="X80" s="291"/>
      <c r="Y80" s="291"/>
      <c r="Z80" s="291" t="s">
        <v>6</v>
      </c>
      <c r="AA80" s="291"/>
      <c r="AB80" s="291"/>
      <c r="AC80" s="291"/>
      <c r="AD80" s="291"/>
      <c r="AE80" s="291"/>
      <c r="AF80" s="292" t="s">
        <v>7</v>
      </c>
    </row>
    <row r="81" spans="1:32" hidden="1" outlineLevel="1" x14ac:dyDescent="0.2">
      <c r="A81" s="293"/>
      <c r="B81" s="294"/>
      <c r="C81" s="294"/>
      <c r="D81" s="294"/>
      <c r="E81" s="294"/>
      <c r="F81" s="294"/>
      <c r="G81" s="295" t="s">
        <v>128</v>
      </c>
      <c r="H81" s="296">
        <f>H76</f>
        <v>0</v>
      </c>
      <c r="I81" s="294"/>
      <c r="J81" s="294"/>
      <c r="K81" s="294"/>
      <c r="L81" s="294"/>
      <c r="M81" s="295" t="s">
        <v>128</v>
      </c>
      <c r="N81" s="296">
        <f>N76</f>
        <v>0</v>
      </c>
      <c r="O81" s="294"/>
      <c r="P81" s="294"/>
      <c r="Q81" s="294"/>
      <c r="R81" s="294"/>
      <c r="S81" s="295" t="s">
        <v>128</v>
      </c>
      <c r="T81" s="296">
        <f>T76</f>
        <v>0</v>
      </c>
      <c r="U81" s="294"/>
      <c r="V81" s="294"/>
      <c r="W81" s="294"/>
      <c r="X81" s="294"/>
      <c r="Y81" s="295" t="s">
        <v>128</v>
      </c>
      <c r="Z81" s="296">
        <f>Z76</f>
        <v>0</v>
      </c>
      <c r="AA81" s="294"/>
      <c r="AB81" s="294"/>
      <c r="AC81" s="294"/>
      <c r="AD81" s="294"/>
      <c r="AE81" s="295" t="s">
        <v>128</v>
      </c>
      <c r="AF81" s="297">
        <f>AF76</f>
        <v>0</v>
      </c>
    </row>
    <row r="82" spans="1:32" hidden="1" outlineLevel="1" x14ac:dyDescent="0.2">
      <c r="A82" s="293"/>
      <c r="B82" s="294"/>
      <c r="C82" s="294"/>
      <c r="D82" s="294"/>
      <c r="E82" s="294"/>
      <c r="F82" s="294"/>
      <c r="G82" s="295" t="s">
        <v>129</v>
      </c>
      <c r="H82" s="296">
        <f>H30</f>
        <v>0</v>
      </c>
      <c r="I82" s="294"/>
      <c r="J82" s="294"/>
      <c r="K82" s="294"/>
      <c r="L82" s="294"/>
      <c r="M82" s="295" t="s">
        <v>129</v>
      </c>
      <c r="N82" s="296">
        <f>N30</f>
        <v>0</v>
      </c>
      <c r="O82" s="294"/>
      <c r="P82" s="294"/>
      <c r="Q82" s="294"/>
      <c r="R82" s="294"/>
      <c r="S82" s="295" t="s">
        <v>129</v>
      </c>
      <c r="T82" s="296">
        <f>T30</f>
        <v>0</v>
      </c>
      <c r="U82" s="294"/>
      <c r="V82" s="294"/>
      <c r="W82" s="294"/>
      <c r="X82" s="294"/>
      <c r="Y82" s="295" t="s">
        <v>129</v>
      </c>
      <c r="Z82" s="296">
        <f>Z30</f>
        <v>0</v>
      </c>
      <c r="AA82" s="294"/>
      <c r="AB82" s="294"/>
      <c r="AC82" s="294"/>
      <c r="AD82" s="294"/>
      <c r="AE82" s="295" t="s">
        <v>129</v>
      </c>
      <c r="AF82" s="297">
        <f>AF30</f>
        <v>0</v>
      </c>
    </row>
    <row r="83" spans="1:32" hidden="1" outlineLevel="1" x14ac:dyDescent="0.2">
      <c r="A83" s="293"/>
      <c r="B83" s="294"/>
      <c r="C83" s="294"/>
      <c r="D83" s="294"/>
      <c r="E83" s="294"/>
      <c r="F83" s="294"/>
      <c r="G83" s="295" t="s">
        <v>130</v>
      </c>
      <c r="H83" s="296">
        <f>H40</f>
        <v>0</v>
      </c>
      <c r="I83" s="294"/>
      <c r="J83" s="294"/>
      <c r="K83" s="294"/>
      <c r="L83" s="294"/>
      <c r="M83" s="295" t="s">
        <v>130</v>
      </c>
      <c r="N83" s="296">
        <f>N40</f>
        <v>0</v>
      </c>
      <c r="O83" s="294"/>
      <c r="P83" s="294"/>
      <c r="Q83" s="294"/>
      <c r="R83" s="294"/>
      <c r="S83" s="295" t="s">
        <v>130</v>
      </c>
      <c r="T83" s="296">
        <f>T40</f>
        <v>0</v>
      </c>
      <c r="U83" s="294"/>
      <c r="V83" s="294"/>
      <c r="W83" s="294"/>
      <c r="X83" s="294"/>
      <c r="Y83" s="295" t="s">
        <v>130</v>
      </c>
      <c r="Z83" s="296">
        <f>Z40</f>
        <v>0</v>
      </c>
      <c r="AA83" s="294"/>
      <c r="AB83" s="294"/>
      <c r="AC83" s="294"/>
      <c r="AD83" s="294"/>
      <c r="AE83" s="295" t="s">
        <v>130</v>
      </c>
      <c r="AF83" s="297">
        <f>AF40</f>
        <v>0</v>
      </c>
    </row>
    <row r="84" spans="1:32" hidden="1" outlineLevel="1" x14ac:dyDescent="0.2">
      <c r="A84" s="293"/>
      <c r="B84" s="294"/>
      <c r="C84" s="294"/>
      <c r="D84" s="294"/>
      <c r="E84" s="294"/>
      <c r="F84" s="294"/>
      <c r="G84" s="295" t="s">
        <v>131</v>
      </c>
      <c r="H84" s="296">
        <f>H45</f>
        <v>0</v>
      </c>
      <c r="I84" s="294"/>
      <c r="J84" s="294"/>
      <c r="K84" s="294"/>
      <c r="L84" s="294"/>
      <c r="M84" s="295" t="s">
        <v>131</v>
      </c>
      <c r="N84" s="296">
        <f>N45</f>
        <v>0</v>
      </c>
      <c r="O84" s="294"/>
      <c r="P84" s="294"/>
      <c r="Q84" s="294"/>
      <c r="R84" s="294"/>
      <c r="S84" s="295" t="s">
        <v>131</v>
      </c>
      <c r="T84" s="296">
        <f>T45</f>
        <v>0</v>
      </c>
      <c r="U84" s="294"/>
      <c r="V84" s="294"/>
      <c r="W84" s="294"/>
      <c r="X84" s="294"/>
      <c r="Y84" s="295" t="s">
        <v>131</v>
      </c>
      <c r="Z84" s="296">
        <f>Z45</f>
        <v>0</v>
      </c>
      <c r="AA84" s="294"/>
      <c r="AB84" s="294"/>
      <c r="AC84" s="294"/>
      <c r="AD84" s="294"/>
      <c r="AE84" s="295" t="s">
        <v>131</v>
      </c>
      <c r="AF84" s="297">
        <f>AF45</f>
        <v>0</v>
      </c>
    </row>
    <row r="85" spans="1:32" ht="13.5" hidden="1" outlineLevel="1" thickBot="1" x14ac:dyDescent="0.25">
      <c r="A85" s="298"/>
      <c r="B85" s="299"/>
      <c r="C85" s="299"/>
      <c r="D85" s="299"/>
      <c r="E85" s="299"/>
      <c r="F85" s="299"/>
      <c r="G85" s="300" t="s">
        <v>132</v>
      </c>
      <c r="H85" s="301">
        <f>(SUM(H56,H60,H64,H72))-(SUM(G56,G60,G64,G72))</f>
        <v>0</v>
      </c>
      <c r="I85" s="299"/>
      <c r="J85" s="299"/>
      <c r="K85" s="299"/>
      <c r="L85" s="299"/>
      <c r="M85" s="300" t="s">
        <v>132</v>
      </c>
      <c r="N85" s="301">
        <f>(SUM(N56,N60,N64,N72))-(SUM(M56,M60,M64,M72))</f>
        <v>0</v>
      </c>
      <c r="O85" s="299"/>
      <c r="P85" s="299"/>
      <c r="Q85" s="299"/>
      <c r="R85" s="299"/>
      <c r="S85" s="300" t="s">
        <v>132</v>
      </c>
      <c r="T85" s="301">
        <f>(SUM(T56,T60,T64,T72))-(SUM(S56,S60,S64,S72))</f>
        <v>0</v>
      </c>
      <c r="U85" s="299"/>
      <c r="V85" s="299"/>
      <c r="W85" s="299"/>
      <c r="X85" s="299"/>
      <c r="Y85" s="300" t="s">
        <v>132</v>
      </c>
      <c r="Z85" s="301">
        <f>(SUM(Z56,Z60,Z64,Z72))-(SUM(Y56,Y60,Y64,Y72))</f>
        <v>0</v>
      </c>
      <c r="AA85" s="299"/>
      <c r="AB85" s="299"/>
      <c r="AC85" s="299"/>
      <c r="AD85" s="299"/>
      <c r="AE85" s="300" t="s">
        <v>132</v>
      </c>
      <c r="AF85" s="302">
        <f>(SUM(AF56,AF60,AF64,AF72))-(SUM(AE56,AE60,AE64,AE72))</f>
        <v>0</v>
      </c>
    </row>
    <row r="86" spans="1:32" collapsed="1" x14ac:dyDescent="0.2"/>
  </sheetData>
  <sheetProtection sheet="1" objects="1" scenarios="1"/>
  <mergeCells count="120">
    <mergeCell ref="A12:A13"/>
    <mergeCell ref="B13:B15"/>
    <mergeCell ref="C13:C15"/>
    <mergeCell ref="D13:D15"/>
    <mergeCell ref="F13:F15"/>
    <mergeCell ref="G13:G15"/>
    <mergeCell ref="H13:H15"/>
    <mergeCell ref="I13:I15"/>
    <mergeCell ref="J13:J15"/>
    <mergeCell ref="C8:G8"/>
    <mergeCell ref="L11:M11"/>
    <mergeCell ref="R11:S11"/>
    <mergeCell ref="X11:Y11"/>
    <mergeCell ref="AD11:AE11"/>
    <mergeCell ref="AF13:AF15"/>
    <mergeCell ref="S13:S15"/>
    <mergeCell ref="T13:T15"/>
    <mergeCell ref="U13:U15"/>
    <mergeCell ref="V13:V15"/>
    <mergeCell ref="X13:X15"/>
    <mergeCell ref="Y13:Y15"/>
    <mergeCell ref="Z13:Z15"/>
    <mergeCell ref="AA13:AA15"/>
    <mergeCell ref="AB13:AB15"/>
    <mergeCell ref="AD13:AD15"/>
    <mergeCell ref="AE13:AE15"/>
    <mergeCell ref="L13:L15"/>
    <mergeCell ref="M13:M15"/>
    <mergeCell ref="N13:N15"/>
    <mergeCell ref="O13:O15"/>
    <mergeCell ref="P13:P15"/>
    <mergeCell ref="R13:R15"/>
    <mergeCell ref="D30:G30"/>
    <mergeCell ref="I30:M30"/>
    <mergeCell ref="O30:S30"/>
    <mergeCell ref="U30:Y30"/>
    <mergeCell ref="AA30:AE30"/>
    <mergeCell ref="D31:G31"/>
    <mergeCell ref="I31:M31"/>
    <mergeCell ref="O31:S31"/>
    <mergeCell ref="U31:Y31"/>
    <mergeCell ref="AA31:AE31"/>
    <mergeCell ref="C56:F56"/>
    <mergeCell ref="I56:L56"/>
    <mergeCell ref="O56:R56"/>
    <mergeCell ref="U56:X56"/>
    <mergeCell ref="AA56:AD56"/>
    <mergeCell ref="D32:G32"/>
    <mergeCell ref="I32:M32"/>
    <mergeCell ref="O32:S32"/>
    <mergeCell ref="U32:Y32"/>
    <mergeCell ref="AA32:AE32"/>
    <mergeCell ref="B41:G41"/>
    <mergeCell ref="C53:G53"/>
    <mergeCell ref="C34:F34"/>
    <mergeCell ref="I34:L34"/>
    <mergeCell ref="O34:R34"/>
    <mergeCell ref="U34:X34"/>
    <mergeCell ref="AA34:AD34"/>
    <mergeCell ref="AA64:AD64"/>
    <mergeCell ref="C65:G65"/>
    <mergeCell ref="C68:F68"/>
    <mergeCell ref="I68:L68"/>
    <mergeCell ref="O68:R68"/>
    <mergeCell ref="U68:X68"/>
    <mergeCell ref="C57:G57"/>
    <mergeCell ref="C60:F60"/>
    <mergeCell ref="AA60:AD60"/>
    <mergeCell ref="I60:L60"/>
    <mergeCell ref="O60:R60"/>
    <mergeCell ref="U60:X60"/>
    <mergeCell ref="AA68:AD68"/>
    <mergeCell ref="A78:G78"/>
    <mergeCell ref="I78:M78"/>
    <mergeCell ref="O78:S78"/>
    <mergeCell ref="U78:Y78"/>
    <mergeCell ref="AA78:AE78"/>
    <mergeCell ref="AA73:AE73"/>
    <mergeCell ref="A74:G74"/>
    <mergeCell ref="I74:M74"/>
    <mergeCell ref="O74:S74"/>
    <mergeCell ref="U74:Y74"/>
    <mergeCell ref="A76:G76"/>
    <mergeCell ref="I76:M76"/>
    <mergeCell ref="O76:S76"/>
    <mergeCell ref="U76:Y76"/>
    <mergeCell ref="AA76:AE76"/>
    <mergeCell ref="A75:G75"/>
    <mergeCell ref="I75:M75"/>
    <mergeCell ref="O75:S75"/>
    <mergeCell ref="U75:Y75"/>
    <mergeCell ref="AA75:AE75"/>
    <mergeCell ref="A77:G77"/>
    <mergeCell ref="I77:M77"/>
    <mergeCell ref="O77:S77"/>
    <mergeCell ref="AA77:AE77"/>
    <mergeCell ref="A1:K1"/>
    <mergeCell ref="E13:E15"/>
    <mergeCell ref="K13:K15"/>
    <mergeCell ref="Q13:Q15"/>
    <mergeCell ref="W13:W15"/>
    <mergeCell ref="AC13:AC15"/>
    <mergeCell ref="AG13:AG15"/>
    <mergeCell ref="U77:Y77"/>
    <mergeCell ref="I72:L72"/>
    <mergeCell ref="AA72:AD72"/>
    <mergeCell ref="C61:G61"/>
    <mergeCell ref="C64:F64"/>
    <mergeCell ref="I64:L64"/>
    <mergeCell ref="O72:R72"/>
    <mergeCell ref="U72:X72"/>
    <mergeCell ref="C73:G73"/>
    <mergeCell ref="I73:M73"/>
    <mergeCell ref="O73:S73"/>
    <mergeCell ref="U73:Y73"/>
    <mergeCell ref="O64:R64"/>
    <mergeCell ref="U64:X64"/>
    <mergeCell ref="AA74:AE74"/>
    <mergeCell ref="C69:G69"/>
    <mergeCell ref="C72:F7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C3797BD-B42E-4B57-B015-B6D58E516C1B}"/>
</file>

<file path=customXml/itemProps2.xml><?xml version="1.0" encoding="utf-8"?>
<ds:datastoreItem xmlns:ds="http://schemas.openxmlformats.org/officeDocument/2006/customXml" ds:itemID="{954BBF27-8831-44DD-B301-344F0B2F0F24}">
  <ds:schemaRefs>
    <ds:schemaRef ds:uri="http://schemas.microsoft.com/sharepoint/v3/contenttype/forms"/>
  </ds:schemaRefs>
</ds:datastoreItem>
</file>

<file path=customXml/itemProps3.xml><?xml version="1.0" encoding="utf-8"?>
<ds:datastoreItem xmlns:ds="http://schemas.openxmlformats.org/officeDocument/2006/customXml" ds:itemID="{237F50FA-7814-4EAC-8FA7-0193FCD48C7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Detailed-Consistent Effort</vt:lpstr>
      <vt:lpstr>Detailed-Varying Effort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2012-10-29T16:13:39Z</cp:lastPrinted>
  <dcterms:created xsi:type="dcterms:W3CDTF">2000-02-03T21:08:39Z</dcterms:created>
  <dcterms:modified xsi:type="dcterms:W3CDTF">2025-01-17T19:30:25Z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512000</vt:r8>
  </property>
  <property fmtid="{D5CDD505-2E9C-101B-9397-08002B2CF9AE}" pid="4" name="MediaServiceImageTags">
    <vt:lpwstr/>
  </property>
</Properties>
</file>